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Bhuvana-back\Maventra\investor-pitch\pitch-practice\mevn-ai-website-new\outputs\website-resources\"/>
    </mc:Choice>
  </mc:AlternateContent>
  <xr:revisionPtr revIDLastSave="0" documentId="13_ncr:1_{BEFB34E7-E134-40E9-8EA7-9C3C46DCFB5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ead Me" sheetId="1" r:id="rId1"/>
    <sheet name="Annual Calendar" sheetId="2" r:id="rId2"/>
    <sheet name="Playbook &amp; ROI Guide" sheetId="3" r:id="rId3"/>
    <sheet name="Lis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E35" i="2" s="1"/>
  <c r="C35" i="2"/>
  <c r="B35" i="2"/>
  <c r="D34" i="2"/>
  <c r="E34" i="2" s="1"/>
  <c r="C34" i="2"/>
  <c r="B34" i="2"/>
  <c r="D33" i="2"/>
  <c r="E33" i="2" s="1"/>
  <c r="C33" i="2"/>
  <c r="B33" i="2"/>
  <c r="D32" i="2"/>
  <c r="E32" i="2" s="1"/>
  <c r="C32" i="2"/>
  <c r="B32" i="2"/>
  <c r="D31" i="2"/>
  <c r="E31" i="2" s="1"/>
  <c r="C31" i="2"/>
  <c r="B31" i="2"/>
  <c r="G31" i="2" s="1"/>
  <c r="G30" i="2"/>
  <c r="F30" i="2"/>
  <c r="E30" i="2"/>
  <c r="D30" i="2"/>
  <c r="C30" i="2"/>
  <c r="B30" i="2"/>
  <c r="F29" i="2"/>
  <c r="D29" i="2"/>
  <c r="E29" i="2" s="1"/>
  <c r="C29" i="2"/>
  <c r="B29" i="2"/>
  <c r="Y22" i="2"/>
  <c r="U22" i="2"/>
  <c r="V22" i="2" s="1"/>
  <c r="L22" i="2"/>
  <c r="Y21" i="2"/>
  <c r="V21" i="2"/>
  <c r="U21" i="2"/>
  <c r="L21" i="2"/>
  <c r="Y20" i="2"/>
  <c r="U20" i="2"/>
  <c r="V20" i="2" s="1"/>
  <c r="L20" i="2"/>
  <c r="Y19" i="2"/>
  <c r="V19" i="2"/>
  <c r="U19" i="2"/>
  <c r="L19" i="2"/>
  <c r="Y18" i="2"/>
  <c r="U18" i="2"/>
  <c r="V18" i="2" s="1"/>
  <c r="L18" i="2"/>
  <c r="Y17" i="2"/>
  <c r="V17" i="2"/>
  <c r="U17" i="2"/>
  <c r="L17" i="2"/>
  <c r="Y16" i="2"/>
  <c r="U16" i="2"/>
  <c r="V16" i="2" s="1"/>
  <c r="L16" i="2"/>
  <c r="Y15" i="2"/>
  <c r="V15" i="2"/>
  <c r="U15" i="2"/>
  <c r="L15" i="2"/>
  <c r="Y14" i="2"/>
  <c r="U14" i="2"/>
  <c r="V14" i="2" s="1"/>
  <c r="L14" i="2"/>
  <c r="Y13" i="2"/>
  <c r="V13" i="2"/>
  <c r="U13" i="2"/>
  <c r="L13" i="2"/>
  <c r="Y12" i="2"/>
  <c r="U12" i="2"/>
  <c r="V12" i="2" s="1"/>
  <c r="L12" i="2"/>
  <c r="Y11" i="2"/>
  <c r="V11" i="2"/>
  <c r="U11" i="2"/>
  <c r="L11" i="2"/>
  <c r="Y10" i="2"/>
  <c r="U10" i="2"/>
  <c r="V10" i="2" s="1"/>
  <c r="L10" i="2"/>
  <c r="Y9" i="2"/>
  <c r="G35" i="2" s="1"/>
  <c r="V9" i="2"/>
  <c r="U9" i="2"/>
  <c r="F35" i="2" s="1"/>
  <c r="L9" i="2"/>
  <c r="G6" i="2"/>
  <c r="E6" i="2"/>
  <c r="C6" i="2"/>
  <c r="A6" i="2"/>
  <c r="C20" i="3"/>
  <c r="C19" i="3"/>
  <c r="C22" i="3" s="1"/>
  <c r="F34" i="2" l="1"/>
  <c r="G34" i="2"/>
  <c r="C16" i="3"/>
  <c r="C18" i="3" s="1"/>
  <c r="C23" i="3" s="1"/>
  <c r="G29" i="2"/>
  <c r="G33" i="2"/>
  <c r="F33" i="2"/>
  <c r="F32" i="2"/>
  <c r="G32" i="2"/>
  <c r="F31" i="2"/>
  <c r="C24" i="3" l="1"/>
</calcChain>
</file>

<file path=xl/sharedStrings.xml><?xml version="1.0" encoding="utf-8"?>
<sst xmlns="http://schemas.openxmlformats.org/spreadsheetml/2006/main" count="279" uniqueCount="178">
  <si>
    <t>L&amp;D Manager Playbook</t>
  </si>
  <si>
    <t>MeVn.ai  •  Plan, budget, schedule, track and prove the impact of your annual training calendar</t>
  </si>
  <si>
    <t>Stage</t>
  </si>
  <si>
    <t>What to do</t>
  </si>
  <si>
    <t>How to go above and beyond</t>
  </si>
  <si>
    <t>Plan</t>
  </si>
  <si>
    <t>Trace every session on this calendar back to an open item in your Training Needs Matrix or Role-Course Mapping. A calendar built from requests, not requirements, is the first thing a budget review will cut.</t>
  </si>
  <si>
    <t>Publish the calendar 90 days ahead and circulate it to department heads for headcount and shift planning — this makes you a business partner, not a scheduler.</t>
  </si>
  <si>
    <t>Budget</t>
  </si>
  <si>
    <t>Cost each session bottom-up using the Instructor, Venue, Materials and Travel columns before the year starts. A bottom-up build defends itself in a budget review far better than one lump “training budget” line.</t>
  </si>
  <si>
    <t>Report cost per learner, not just total spend — it lets leadership compare training investment to other people-development costs on equal footing.</t>
  </si>
  <si>
    <t>Schedule</t>
  </si>
  <si>
    <t>Match delivery location to the stakes of the content. Fully Remote scales cheaply for awareness-level content; Hybrid and External Facility sessions build stronger retention for compliance-critical or high-stakes skills.</t>
  </si>
  <si>
    <t>Watch facilitator load across the calendar — if one internal facilitator is running 3+ sessions in a quarter, line up backup capacity before it becomes a delivery risk.</t>
  </si>
  <si>
    <t>Track</t>
  </si>
  <si>
    <t>Watch Fill Rate every month, not just at year-end. A session filling below 70% is an early signal of a scheduling conflict or weak manager buy-in — not a training-quality problem.</t>
  </si>
  <si>
    <t>Share the monthly Fill Rate chart directly with department heads — it puts enrollment accountability where it actually sits.</t>
  </si>
  <si>
    <t>Implement</t>
  </si>
  <si>
    <t>Confirm instructor, venue and materials logistics at least two weeks out, and use the Notes column to record what's actually confirmed — not just scheduling status.</t>
  </si>
  <si>
    <t>Run a simple pre-session checklist (venue confirmed / instructor confirmed / materials ready / LMS enrollment synced) so nothing slips silently a week before delivery.</t>
  </si>
  <si>
    <t>Measure Impact &amp; ROI</t>
  </si>
  <si>
    <t>Capture a Pre- and Post-Assessment score for every session. Completion tells you people showed up; the score gap tells you whether they actually gained the capability.</t>
  </si>
  <si>
    <t>Turn skill uplift into a defensible dollar figure with the calculator below, and bring that number — not a completion percentage — into your next budget conversation.</t>
  </si>
  <si>
    <t>ROI Calculator</t>
  </si>
  <si>
    <t>Blue cells are auto-calculated from your Annual Calendar sheet. Yellow cells are your inputs — replace the sample figures with your own before you rely on the result.</t>
  </si>
  <si>
    <t>Total session cost (auto, from Annual Calendar)</t>
  </si>
  <si>
    <t>Additional costs not captured above — e.g. LMS licensing, admin time (YOUR INPUT)</t>
  </si>
  <si>
    <t>Total training investment</t>
  </si>
  <si>
    <t>Learners trained (auto, total Enrolled)</t>
  </si>
  <si>
    <t>Average skill uplift across all sessions (auto)</t>
  </si>
  <si>
    <t>Estimated value of 1 point of skill uplift, per learner — e.g. productivity gain or error/rework avoided (YOUR INPUT)</t>
  </si>
  <si>
    <t>Estimated total value delivered</t>
  </si>
  <si>
    <t>Training ROI</t>
  </si>
  <si>
    <t>Estimated return per $1 invested</t>
  </si>
  <si>
    <t>This calculator estimates value from the sample productivity assumption above — it is a planning tool, not an audited financial figure. Replace the yellow inputs with your organization's own numbers before presenting this to Finance or leadership.</t>
  </si>
  <si>
    <t>Annual Training Calendar</t>
  </si>
  <si>
    <t>MeVn.ai  |  Workforce Training Operations Planner</t>
  </si>
  <si>
    <t>Plan sessions, capacity, facilitators, and enrollment across the year.</t>
  </si>
  <si>
    <t>STEP</t>
  </si>
  <si>
    <t>WHAT TO DO</t>
  </si>
  <si>
    <t>WORKBOOK CONTENTS</t>
  </si>
  <si>
    <t>1</t>
  </si>
  <si>
    <t>Review the sample rows and replace them with your organization’s data.</t>
  </si>
  <si>
    <t>1. Annual Calendar</t>
  </si>
  <si>
    <t>2</t>
  </si>
  <si>
    <t>Use the dropdown fields to keep reporting consistent.</t>
  </si>
  <si>
    <t>2. Playbook &amp; ROI Guide</t>
  </si>
  <si>
    <t>3</t>
  </si>
  <si>
    <t>Enter or paste data only in input cells; calculated fields update automatically in Excel.</t>
  </si>
  <si>
    <t>3. Lists</t>
  </si>
  <si>
    <t>4</t>
  </si>
  <si>
    <t>Use table filters and the KPI cards to focus on exceptions and priorities.</t>
  </si>
  <si>
    <t>5</t>
  </si>
  <si>
    <t>Duplicate sample rows as needed and extend formulas/formatting for additional records.</t>
  </si>
  <si>
    <t>6</t>
  </si>
  <si>
    <t>Cost each session using the Instructor, Venue, Materials and Travel columns, record Pre/Post-Assessment scores, then open the Playbook &amp; ROI Guide sheet for the full plan-budget-schedule-track-implement-measure framework and a ready-to-use ROI calculator.</t>
  </si>
  <si>
    <t>Template note: sample data is illustrative. Adapt categories, owners, dates, and policies to your organization. Validate all compliance requirements with the appropriate legal, regulatory, or internal policy owner.</t>
  </si>
  <si>
    <t>MeVn.ai  •  Schedule and monitor delivery capacity</t>
  </si>
  <si>
    <t>SESSIONS</t>
  </si>
  <si>
    <t>SEATS</t>
  </si>
  <si>
    <t>ENROLLED</t>
  </si>
  <si>
    <t>FILL RATE</t>
  </si>
  <si>
    <t>Session ID</t>
  </si>
  <si>
    <t>Start Date</t>
  </si>
  <si>
    <t>End Date</t>
  </si>
  <si>
    <t>Course ID</t>
  </si>
  <si>
    <t>Course Title</t>
  </si>
  <si>
    <t>Audience</t>
  </si>
  <si>
    <t>Region</t>
  </si>
  <si>
    <t>Format</t>
  </si>
  <si>
    <t>Facilitator</t>
  </si>
  <si>
    <t>Capacity</t>
  </si>
  <si>
    <t>Enrolled</t>
  </si>
  <si>
    <t>Available</t>
  </si>
  <si>
    <t>Status</t>
  </si>
  <si>
    <t>Notes</t>
  </si>
  <si>
    <t>Delivery Location</t>
  </si>
  <si>
    <t>Instructor Type</t>
  </si>
  <si>
    <t>Instructor Cost</t>
  </si>
  <si>
    <t>Venue Cost</t>
  </si>
  <si>
    <t>Materials Cost</t>
  </si>
  <si>
    <t>Travel/Logistics Cost</t>
  </si>
  <si>
    <t>Total Session Cost</t>
  </si>
  <si>
    <t>Cost per Learner</t>
  </si>
  <si>
    <t>Pre-Assessment Avg</t>
  </si>
  <si>
    <t>Post-Assessment Avg</t>
  </si>
  <si>
    <t>Skill Uplift %</t>
  </si>
  <si>
    <t>SES-001</t>
  </si>
  <si>
    <t>CRS-101</t>
  </si>
  <si>
    <t>Workplace Safety Essentials</t>
  </si>
  <si>
    <t>New hires</t>
  </si>
  <si>
    <t>Americas</t>
  </si>
  <si>
    <t>Blended</t>
  </si>
  <si>
    <t>Priya Shah</t>
  </si>
  <si>
    <t>Open</t>
  </si>
  <si>
    <t>Room B + LMS</t>
  </si>
  <si>
    <t>In-house</t>
  </si>
  <si>
    <t>Vendor</t>
  </si>
  <si>
    <t>SES-002</t>
  </si>
  <si>
    <t>CRS-115</t>
  </si>
  <si>
    <t>Responsible AI Use</t>
  </si>
  <si>
    <t>All employees</t>
  </si>
  <si>
    <t>Global</t>
  </si>
  <si>
    <t>Virtual</t>
  </si>
  <si>
    <t>Nora James</t>
  </si>
  <si>
    <t>Fully Remote</t>
  </si>
  <si>
    <t>Internal</t>
  </si>
  <si>
    <t>SES-003</t>
  </si>
  <si>
    <t>CRS-410</t>
  </si>
  <si>
    <t>Security Incident Triage</t>
  </si>
  <si>
    <t>Role-specific</t>
  </si>
  <si>
    <t>EMEA</t>
  </si>
  <si>
    <t>Marco Ruiz</t>
  </si>
  <si>
    <t>Full</t>
  </si>
  <si>
    <t>Lab access required</t>
  </si>
  <si>
    <t>External</t>
  </si>
  <si>
    <t>SES-004</t>
  </si>
  <si>
    <t>CRS-210</t>
  </si>
  <si>
    <t>Consultative Selling</t>
  </si>
  <si>
    <t>Classroom</t>
  </si>
  <si>
    <t>Daniel Lee</t>
  </si>
  <si>
    <t>Scheduled</t>
  </si>
  <si>
    <t>External Facility</t>
  </si>
  <si>
    <t>SES-005</t>
  </si>
  <si>
    <t>CRS-420</t>
  </si>
  <si>
    <t>Secure Coding Practices</t>
  </si>
  <si>
    <t>eLearning</t>
  </si>
  <si>
    <t>Alex Morgan</t>
  </si>
  <si>
    <t>Cohort closes Sep 30</t>
  </si>
  <si>
    <t>SES-006</t>
  </si>
  <si>
    <t>CRS-510</t>
  </si>
  <si>
    <t>Inclusive Leadership</t>
  </si>
  <si>
    <t>Managers</t>
  </si>
  <si>
    <t>APAC</t>
  </si>
  <si>
    <t>Sofia Patel</t>
  </si>
  <si>
    <t>Two half-days</t>
  </si>
  <si>
    <t>SES-007</t>
  </si>
  <si>
    <t>CRS-520</t>
  </si>
  <si>
    <t>Coaching Conversations</t>
  </si>
  <si>
    <t>SES-008</t>
  </si>
  <si>
    <t>CRS-310</t>
  </si>
  <si>
    <t>Customer De-escalation</t>
  </si>
  <si>
    <t>Jamie Brooks</t>
  </si>
  <si>
    <t>Hybrid</t>
  </si>
  <si>
    <t>SES-009</t>
  </si>
  <si>
    <t>CRS-605</t>
  </si>
  <si>
    <t>Data Storytelling</t>
  </si>
  <si>
    <t>Wei Chen</t>
  </si>
  <si>
    <t>SES-010</t>
  </si>
  <si>
    <t>CRS-720</t>
  </si>
  <si>
    <t>Accessible Content</t>
  </si>
  <si>
    <t>Ethan Cole</t>
  </si>
  <si>
    <t>SES-011</t>
  </si>
  <si>
    <t>CRS-810</t>
  </si>
  <si>
    <t>Experiment Design</t>
  </si>
  <si>
    <t>Maya Singh</t>
  </si>
  <si>
    <t>SES-012</t>
  </si>
  <si>
    <t>SES-013</t>
  </si>
  <si>
    <t>SES-014</t>
  </si>
  <si>
    <t>Monthly Capacity &amp; Cost Summary</t>
  </si>
  <si>
    <t>Auto-calculated from the sessions above. Watch for months where Fill Rate drops or cost per seat spikes.</t>
  </si>
  <si>
    <t>Month</t>
  </si>
  <si>
    <t>Sessions</t>
  </si>
  <si>
    <t>Total Capacity</t>
  </si>
  <si>
    <t>Total Enrolled</t>
  </si>
  <si>
    <t>Fill Rate</t>
  </si>
  <si>
    <t>Total Cost</t>
  </si>
  <si>
    <t>Avg Skill Uplift</t>
  </si>
  <si>
    <t>2026-08-01</t>
  </si>
  <si>
    <t>2026-09-01</t>
  </si>
  <si>
    <t>2026-10-01</t>
  </si>
  <si>
    <t>2026-11-01</t>
  </si>
  <si>
    <t>2026-12-01</t>
  </si>
  <si>
    <t>2027-01-01</t>
  </si>
  <si>
    <t>2027-02-01</t>
  </si>
  <si>
    <t>Completed</t>
  </si>
  <si>
    <t>Cancelled</t>
  </si>
  <si>
    <t>On-the-job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</si>
</sst>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d\,\ yyyy"/>
    <numFmt numFmtId="165" formatCode="\$#,##0"/>
    <numFmt numFmtId="166" formatCode="mmm\-yyyy"/>
    <numFmt numFmtId="167" formatCode="&quot;$&quot;0.00"/>
  </numFmts>
  <fonts count="21">
    <font>
      <sz val="11"/>
      <name val="Carlito"/>
    </font>
    <font>
      <b/>
      <sz val="22"/>
      <color rgb="FFFFFFFF"/>
      <name val="Aptos Display"/>
    </font>
    <font>
      <b/>
      <sz val="11"/>
      <color rgb="FFFFFFFF"/>
      <name val="Aptos"/>
    </font>
    <font>
      <sz val="12"/>
      <color rgb="FF172B4D"/>
      <name val="Aptos"/>
    </font>
    <font>
      <b/>
      <sz val="11"/>
      <color rgb="FFFFFFFF"/>
      <name val="Carlito"/>
    </font>
    <font>
      <sz val="11"/>
      <color rgb="FF172B4D"/>
      <name val="Carlito"/>
    </font>
    <font>
      <i/>
      <sz val="11"/>
      <color rgb="FF7A3E00"/>
      <name val="Carlito"/>
    </font>
    <font>
      <b/>
      <sz val="20"/>
      <color rgb="FFFFFFFF"/>
      <name val="Aptos Display"/>
    </font>
    <font>
      <b/>
      <sz val="11"/>
      <color rgb="FF667085"/>
      <name val="Aptos"/>
    </font>
    <font>
      <b/>
      <sz val="18"/>
      <color rgb="FF17324D"/>
      <name val="Carlito"/>
    </font>
    <font>
      <sz val="10"/>
      <color rgb="FF172B4D"/>
      <name val="Aptos"/>
    </font>
    <font>
      <b/>
      <sz val="10"/>
      <color rgb="FFFFFFFF"/>
      <name val="Carlito"/>
    </font>
    <font>
      <b/>
      <sz val="12"/>
      <name val="Carlito"/>
    </font>
    <font>
      <i/>
      <sz val="9"/>
      <color rgb="FF808080"/>
      <name val="Carlito"/>
    </font>
    <font>
      <b/>
      <sz val="16"/>
      <color rgb="FF1F4E78"/>
      <name val="Carlito"/>
    </font>
    <font>
      <sz val="11"/>
      <color rgb="FF595959"/>
      <name val="Carlito"/>
    </font>
    <font>
      <b/>
      <sz val="10"/>
      <name val="Carlito"/>
    </font>
    <font>
      <b/>
      <sz val="14"/>
      <color rgb="FF1F4E78"/>
      <name val="Carlito"/>
    </font>
    <font>
      <sz val="10"/>
      <name val="Carlito"/>
    </font>
    <font>
      <sz val="11"/>
      <name val="Carlito"/>
    </font>
    <font>
      <b/>
      <sz val="11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00A7A0"/>
      </patternFill>
    </fill>
    <fill>
      <patternFill patternType="solid">
        <fgColor rgb="FFDDF5F3"/>
      </patternFill>
    </fill>
    <fill>
      <patternFill patternType="solid">
        <fgColor rgb="FFF7F9FC"/>
      </patternFill>
    </fill>
    <fill>
      <patternFill patternType="solid">
        <fgColor rgb="FFEAF1F8"/>
      </patternFill>
    </fill>
    <fill>
      <patternFill patternType="solid">
        <fgColor rgb="FFFFF2E5"/>
      </patternFill>
    </fill>
    <fill>
      <patternFill patternType="solid">
        <fgColor rgb="FFFFFFFF"/>
      </patternFill>
    </fill>
    <fill>
      <patternFill patternType="solid">
        <fgColor rgb="FFEEF4FB"/>
      </patternFill>
    </fill>
    <fill>
      <patternFill patternType="solid">
        <fgColor rgb="FFFFF7D6"/>
      </patternFill>
    </fill>
    <fill>
      <patternFill patternType="solid">
        <fgColor rgb="FF1F4E78"/>
        <bgColor rgb="FF1F4E78"/>
      </patternFill>
    </fill>
    <fill>
      <patternFill patternType="solid">
        <fgColor rgb="FFEAF1F8"/>
        <bgColor rgb="FFEAF1F8"/>
      </patternFill>
    </fill>
    <fill>
      <patternFill patternType="solid">
        <fgColor rgb="FFFFF9CC"/>
        <bgColor rgb="FFFFF9CC"/>
      </patternFill>
    </fill>
  </fills>
  <borders count="7">
    <border>
      <left/>
      <right/>
      <top/>
      <bottom/>
      <diagonal/>
    </border>
    <border>
      <left/>
      <right style="thin">
        <color rgb="FFD9E2EC"/>
      </right>
      <top style="thin">
        <color rgb="FFD9E2EC"/>
      </top>
      <bottom style="thin">
        <color rgb="FFD9E2EC"/>
      </bottom>
      <diagonal/>
    </border>
    <border>
      <left/>
      <right/>
      <top/>
      <bottom style="thin">
        <color rgb="FFD9E2EC"/>
      </bottom>
      <diagonal/>
    </border>
    <border>
      <left/>
      <right/>
      <top style="thin">
        <color rgb="FFD9E2EC"/>
      </top>
      <bottom style="thin">
        <color rgb="FFD9E2EC"/>
      </bottom>
      <diagonal/>
    </border>
    <border>
      <left/>
      <right/>
      <top style="thin">
        <color rgb="FFD9E2EC"/>
      </top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0" fillId="5" borderId="0" xfId="0" applyFill="1" applyAlignment="1">
      <alignment wrapText="1"/>
    </xf>
    <xf numFmtId="0" fontId="4" fillId="2" borderId="0" xfId="0" applyFont="1" applyFill="1"/>
    <xf numFmtId="0" fontId="2" fillId="2" borderId="0" xfId="0" applyFont="1" applyFill="1" applyAlignment="1">
      <alignment vertical="center" wrapText="1"/>
    </xf>
    <xf numFmtId="0" fontId="10" fillId="10" borderId="2" xfId="0" applyFont="1" applyFill="1" applyBorder="1" applyAlignment="1">
      <alignment vertical="center"/>
    </xf>
    <xf numFmtId="164" fontId="10" fillId="10" borderId="2" xfId="0" applyNumberFormat="1" applyFont="1" applyFill="1" applyBorder="1" applyAlignment="1">
      <alignment vertical="center"/>
    </xf>
    <xf numFmtId="0" fontId="10" fillId="9" borderId="2" xfId="0" applyFont="1" applyFill="1" applyBorder="1" applyAlignment="1">
      <alignment vertical="center"/>
    </xf>
    <xf numFmtId="0" fontId="10" fillId="10" borderId="3" xfId="0" applyFont="1" applyFill="1" applyBorder="1" applyAlignment="1">
      <alignment vertical="center"/>
    </xf>
    <xf numFmtId="164" fontId="10" fillId="10" borderId="3" xfId="0" applyNumberFormat="1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10" borderId="4" xfId="0" applyFont="1" applyFill="1" applyBorder="1" applyAlignment="1">
      <alignment vertical="center"/>
    </xf>
    <xf numFmtId="164" fontId="10" fillId="10" borderId="4" xfId="0" applyNumberFormat="1" applyFont="1" applyFill="1" applyBorder="1" applyAlignment="1">
      <alignment vertical="center"/>
    </xf>
    <xf numFmtId="0" fontId="10" fillId="9" borderId="4" xfId="0" applyFont="1" applyFill="1" applyBorder="1" applyAlignment="1">
      <alignment vertical="center"/>
    </xf>
    <xf numFmtId="0" fontId="11" fillId="11" borderId="0" xfId="0" applyFont="1" applyFill="1" applyAlignment="1">
      <alignment horizontal="center" vertical="center" wrapText="1"/>
    </xf>
    <xf numFmtId="0" fontId="0" fillId="0" borderId="6" xfId="0" applyBorder="1"/>
    <xf numFmtId="165" fontId="0" fillId="0" borderId="6" xfId="0" applyNumberFormat="1" applyBorder="1"/>
    <xf numFmtId="9" fontId="0" fillId="0" borderId="6" xfId="0" applyNumberFormat="1" applyBorder="1"/>
    <xf numFmtId="0" fontId="11" fillId="11" borderId="6" xfId="0" applyFont="1" applyFill="1" applyBorder="1" applyAlignment="1">
      <alignment horizontal="center"/>
    </xf>
    <xf numFmtId="166" fontId="0" fillId="0" borderId="6" xfId="0" applyNumberFormat="1" applyBorder="1"/>
    <xf numFmtId="166" fontId="0" fillId="12" borderId="6" xfId="0" applyNumberFormat="1" applyFill="1" applyBorder="1"/>
    <xf numFmtId="0" fontId="0" fillId="12" borderId="6" xfId="0" applyFill="1" applyBorder="1"/>
    <xf numFmtId="9" fontId="0" fillId="12" borderId="6" xfId="0" applyNumberFormat="1" applyFill="1" applyBorder="1"/>
    <xf numFmtId="165" fontId="0" fillId="12" borderId="6" xfId="0" applyNumberFormat="1" applyFill="1" applyBorder="1"/>
    <xf numFmtId="0" fontId="11" fillId="11" borderId="6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6" fillId="12" borderId="6" xfId="0" applyFont="1" applyFill="1" applyBorder="1" applyAlignment="1">
      <alignment vertical="top" wrapText="1"/>
    </xf>
    <xf numFmtId="0" fontId="0" fillId="12" borderId="6" xfId="0" applyFill="1" applyBorder="1" applyAlignment="1">
      <alignment vertical="top" wrapText="1"/>
    </xf>
    <xf numFmtId="165" fontId="19" fillId="12" borderId="6" xfId="0" applyNumberFormat="1" applyFont="1" applyFill="1" applyBorder="1" applyAlignment="1">
      <alignment horizontal="center"/>
    </xf>
    <xf numFmtId="165" fontId="19" fillId="13" borderId="6" xfId="0" applyNumberFormat="1" applyFont="1" applyFill="1" applyBorder="1" applyAlignment="1">
      <alignment horizontal="center"/>
    </xf>
    <xf numFmtId="165" fontId="20" fillId="12" borderId="6" xfId="0" applyNumberFormat="1" applyFont="1" applyFill="1" applyBorder="1" applyAlignment="1">
      <alignment horizontal="center"/>
    </xf>
    <xf numFmtId="1" fontId="19" fillId="12" borderId="6" xfId="0" applyNumberFormat="1" applyFont="1" applyFill="1" applyBorder="1" applyAlignment="1">
      <alignment horizontal="center"/>
    </xf>
    <xf numFmtId="9" fontId="19" fillId="12" borderId="6" xfId="0" applyNumberFormat="1" applyFont="1" applyFill="1" applyBorder="1" applyAlignment="1">
      <alignment horizontal="center"/>
    </xf>
    <xf numFmtId="9" fontId="20" fillId="12" borderId="6" xfId="0" applyNumberFormat="1" applyFont="1" applyFill="1" applyBorder="1" applyAlignment="1">
      <alignment horizontal="center"/>
    </xf>
    <xf numFmtId="167" fontId="20" fillId="12" borderId="6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vertical="top" wrapText="1"/>
    </xf>
    <xf numFmtId="0" fontId="14" fillId="0" borderId="0" xfId="0" applyFont="1"/>
    <xf numFmtId="0" fontId="0" fillId="0" borderId="0" xfId="0"/>
    <xf numFmtId="0" fontId="18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3" fillId="0" borderId="0" xfId="0" applyFont="1"/>
    <xf numFmtId="0" fontId="2" fillId="3" borderId="0" xfId="0" applyFont="1" applyFill="1" applyAlignment="1">
      <alignment vertical="center"/>
    </xf>
    <xf numFmtId="0" fontId="6" fillId="7" borderId="0" xfId="0" applyFont="1" applyFill="1" applyAlignment="1">
      <alignment vertical="center" wrapText="1"/>
    </xf>
    <xf numFmtId="0" fontId="5" fillId="5" borderId="0" xfId="0" applyFont="1" applyFill="1"/>
    <xf numFmtId="0" fontId="3" fillId="4" borderId="0" xfId="0" applyFont="1" applyFill="1" applyAlignment="1">
      <alignment wrapText="1"/>
    </xf>
    <xf numFmtId="0" fontId="2" fillId="2" borderId="0" xfId="0" applyFont="1" applyFill="1" applyAlignment="1">
      <alignment vertical="center"/>
    </xf>
    <xf numFmtId="0" fontId="5" fillId="6" borderId="0" xfId="0" applyFont="1" applyFill="1"/>
    <xf numFmtId="0" fontId="1" fillId="2" borderId="0" xfId="0" applyFont="1" applyFill="1" applyAlignment="1">
      <alignment vertical="center"/>
    </xf>
    <xf numFmtId="0" fontId="5" fillId="0" borderId="0" xfId="0" applyFont="1"/>
    <xf numFmtId="0" fontId="7" fillId="2" borderId="0" xfId="0" applyFont="1" applyFill="1" applyAlignment="1">
      <alignment vertical="center"/>
    </xf>
    <xf numFmtId="0" fontId="9" fillId="8" borderId="5" xfId="0" applyFont="1" applyFill="1" applyBorder="1" applyAlignment="1">
      <alignment horizontal="center"/>
    </xf>
    <xf numFmtId="0" fontId="0" fillId="0" borderId="1" xfId="0" applyBorder="1"/>
    <xf numFmtId="0" fontId="8" fillId="6" borderId="0" xfId="0" applyFont="1" applyFill="1" applyAlignment="1">
      <alignment vertical="center"/>
    </xf>
    <xf numFmtId="9" fontId="9" fillId="8" borderId="5" xfId="0" applyNumberFormat="1" applyFont="1" applyFill="1" applyBorder="1" applyAlignment="1">
      <alignment horizontal="center"/>
    </xf>
    <xf numFmtId="0" fontId="12" fillId="0" borderId="0" xfId="0" applyFont="1"/>
  </cellXfs>
  <cellStyles count="1">
    <cellStyle name="Normal" xfId="0" builtinId="0"/>
  </cellStyles>
  <dxfs count="1">
    <dxf>
      <font>
        <b/>
        <color rgb="FFD9534F"/>
      </font>
      <fill>
        <patternFill patternType="solid">
          <bgColor rgb="FFFDE8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IN"/>
              <a:t>Monthly Fill Rate — where enrollment is falling short of capacity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'Annual Calendar'!$E$28</c:f>
              <c:strCache>
                <c:ptCount val="1"/>
                <c:pt idx="0">
                  <c:v>Fill Rate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'Annual Calendar'!$A$29:$A$35</c:f>
              <c:strCache>
                <c:ptCount val="7"/>
                <c:pt idx="0">
                  <c:v>2026-08-01</c:v>
                </c:pt>
                <c:pt idx="1">
                  <c:v>2026-09-01</c:v>
                </c:pt>
                <c:pt idx="2">
                  <c:v>2026-10-01</c:v>
                </c:pt>
                <c:pt idx="3">
                  <c:v>2026-11-01</c:v>
                </c:pt>
                <c:pt idx="4">
                  <c:v>2026-12-01</c:v>
                </c:pt>
                <c:pt idx="5">
                  <c:v>2027-01-01</c:v>
                </c:pt>
                <c:pt idx="6">
                  <c:v>2027-02-01</c:v>
                </c:pt>
              </c:strCache>
            </c:strRef>
          </c:cat>
          <c:val>
            <c:numRef>
              <c:f>'Annual Calendar'!$E$29:$E$35</c:f>
              <c:numCache>
                <c:formatCode>0%</c:formatCode>
                <c:ptCount val="7"/>
                <c:pt idx="0">
                  <c:v>0.87012987012987009</c:v>
                </c:pt>
                <c:pt idx="1">
                  <c:v>0.67272727272727273</c:v>
                </c:pt>
                <c:pt idx="2">
                  <c:v>0.7846153846153846</c:v>
                </c:pt>
                <c:pt idx="3">
                  <c:v>0.65333333333333332</c:v>
                </c:pt>
                <c:pt idx="4">
                  <c:v>0.55172413793103448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B-4912-B28B-361FB7389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Month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Fill Rate</a:t>
                </a:r>
              </a:p>
            </c:rich>
          </c:tx>
          <c:overlay val="1"/>
        </c:title>
        <c:numFmt formatCode="0%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IN"/>
              <a:t>Monthly Training Cost — instructor + venue + materials + travel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'Annual Calendar'!$F$28</c:f>
              <c:strCache>
                <c:ptCount val="1"/>
                <c:pt idx="0">
                  <c:v>Total Cost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'Annual Calendar'!$A$29:$A$35</c:f>
              <c:strCache>
                <c:ptCount val="7"/>
                <c:pt idx="0">
                  <c:v>2026-08-01</c:v>
                </c:pt>
                <c:pt idx="1">
                  <c:v>2026-09-01</c:v>
                </c:pt>
                <c:pt idx="2">
                  <c:v>2026-10-01</c:v>
                </c:pt>
                <c:pt idx="3">
                  <c:v>2026-11-01</c:v>
                </c:pt>
                <c:pt idx="4">
                  <c:v>2026-12-01</c:v>
                </c:pt>
                <c:pt idx="5">
                  <c:v>2027-01-01</c:v>
                </c:pt>
                <c:pt idx="6">
                  <c:v>2027-02-01</c:v>
                </c:pt>
              </c:strCache>
            </c:strRef>
          </c:cat>
          <c:val>
            <c:numRef>
              <c:f>'Annual Calendar'!$F$29:$F$35</c:f>
              <c:numCache>
                <c:formatCode>\$#,##0</c:formatCode>
                <c:ptCount val="7"/>
                <c:pt idx="0">
                  <c:v>7210</c:v>
                </c:pt>
                <c:pt idx="1">
                  <c:v>5700</c:v>
                </c:pt>
                <c:pt idx="2">
                  <c:v>3200</c:v>
                </c:pt>
                <c:pt idx="3">
                  <c:v>1680</c:v>
                </c:pt>
                <c:pt idx="4">
                  <c:v>2240</c:v>
                </c:pt>
                <c:pt idx="5">
                  <c:v>730</c:v>
                </c:pt>
                <c:pt idx="6">
                  <c:v>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0-487A-A476-235E4D0A8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Month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Total Cost ($)</a:t>
                </a:r>
              </a:p>
            </c:rich>
          </c:tx>
          <c:overlay val="1"/>
        </c:title>
        <c:numFmt formatCode="\$#,##0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576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0</xdr:colOff>
      <xdr:row>37</xdr:row>
      <xdr:rowOff>0</xdr:rowOff>
    </xdr:from>
    <xdr:ext cx="5760000" cy="288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nnualCalendarTable" displayName="AnnualCalendarTable" ref="A8:Y22" totalsRowShown="0">
  <autoFilter ref="A8:Y22" xr:uid="{00000000-0009-0000-0100-000001000000}"/>
  <tableColumns count="25">
    <tableColumn id="1" xr3:uid="{00000000-0010-0000-0000-000001000000}" name="Session ID"/>
    <tableColumn id="2" xr3:uid="{00000000-0010-0000-0000-000002000000}" name="Start Date"/>
    <tableColumn id="3" xr3:uid="{00000000-0010-0000-0000-000003000000}" name="End Date"/>
    <tableColumn id="4" xr3:uid="{00000000-0010-0000-0000-000004000000}" name="Course ID"/>
    <tableColumn id="5" xr3:uid="{00000000-0010-0000-0000-000005000000}" name="Course Title"/>
    <tableColumn id="6" xr3:uid="{00000000-0010-0000-0000-000006000000}" name="Audience"/>
    <tableColumn id="7" xr3:uid="{00000000-0010-0000-0000-000007000000}" name="Region"/>
    <tableColumn id="8" xr3:uid="{00000000-0010-0000-0000-000008000000}" name="Format"/>
    <tableColumn id="9" xr3:uid="{00000000-0010-0000-0000-000009000000}" name="Facilitator"/>
    <tableColumn id="10" xr3:uid="{00000000-0010-0000-0000-00000A000000}" name="Capacity"/>
    <tableColumn id="11" xr3:uid="{00000000-0010-0000-0000-00000B000000}" name="Enrolled"/>
    <tableColumn id="12" xr3:uid="{00000000-0010-0000-0000-00000C000000}" name="Available"/>
    <tableColumn id="13" xr3:uid="{00000000-0010-0000-0000-00000D000000}" name="Status"/>
    <tableColumn id="14" xr3:uid="{00000000-0010-0000-0000-00000E000000}" name="Notes"/>
    <tableColumn id="15" xr3:uid="{00000000-0010-0000-0000-00000F000000}" name="Delivery Location"/>
    <tableColumn id="16" xr3:uid="{00000000-0010-0000-0000-000010000000}" name="Instructor Type"/>
    <tableColumn id="17" xr3:uid="{00000000-0010-0000-0000-000011000000}" name="Instructor Cost"/>
    <tableColumn id="18" xr3:uid="{00000000-0010-0000-0000-000012000000}" name="Venue Cost"/>
    <tableColumn id="19" xr3:uid="{00000000-0010-0000-0000-000013000000}" name="Materials Cost"/>
    <tableColumn id="20" xr3:uid="{00000000-0010-0000-0000-000014000000}" name="Travel/Logistics Cost"/>
    <tableColumn id="21" xr3:uid="{00000000-0010-0000-0000-000015000000}" name="Total Session Cost"/>
    <tableColumn id="22" xr3:uid="{00000000-0010-0000-0000-000016000000}" name="Cost per Learner"/>
    <tableColumn id="23" xr3:uid="{00000000-0010-0000-0000-000017000000}" name="Pre-Assessment Avg"/>
    <tableColumn id="24" xr3:uid="{00000000-0010-0000-0000-000018000000}" name="Post-Assessment Avg"/>
    <tableColumn id="25" xr3:uid="{00000000-0010-0000-0000-000019000000}" name="Skill Uplift %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topLeftCell="A10" workbookViewId="0">
      <selection sqref="A1:H2"/>
    </sheetView>
  </sheetViews>
  <sheetFormatPr defaultRowHeight="13.8"/>
  <cols>
    <col min="1" max="1" width="8" customWidth="1"/>
    <col min="2" max="2" width="54" customWidth="1"/>
    <col min="3" max="3" width="3" customWidth="1"/>
    <col min="4" max="6" width="24" customWidth="1"/>
    <col min="7" max="8" width="3" customWidth="1"/>
  </cols>
  <sheetData>
    <row r="1" spans="1:8" ht="28.05" customHeight="1">
      <c r="A1" s="52" t="s">
        <v>35</v>
      </c>
      <c r="B1" s="40"/>
      <c r="C1" s="40"/>
      <c r="D1" s="40"/>
      <c r="E1" s="40"/>
      <c r="F1" s="40"/>
      <c r="G1" s="40"/>
      <c r="H1" s="40"/>
    </row>
    <row r="2" spans="1:8" ht="28.05" customHeight="1">
      <c r="A2" s="40"/>
      <c r="B2" s="40"/>
      <c r="C2" s="40"/>
      <c r="D2" s="40"/>
      <c r="E2" s="40"/>
      <c r="F2" s="40"/>
      <c r="G2" s="40"/>
      <c r="H2" s="40"/>
    </row>
    <row r="3" spans="1:8" ht="22.05" customHeight="1">
      <c r="A3" s="46" t="s">
        <v>36</v>
      </c>
      <c r="B3" s="40"/>
      <c r="C3" s="40"/>
      <c r="D3" s="40"/>
      <c r="E3" s="40"/>
      <c r="F3" s="40"/>
      <c r="G3" s="40"/>
      <c r="H3" s="40"/>
    </row>
    <row r="4" spans="1:8" ht="22.05" customHeight="1"/>
    <row r="5" spans="1:8" ht="22.05" customHeight="1">
      <c r="A5" s="49" t="s">
        <v>37</v>
      </c>
      <c r="B5" s="40"/>
      <c r="C5" s="40"/>
      <c r="D5" s="40"/>
      <c r="E5" s="40"/>
      <c r="F5" s="40"/>
      <c r="G5" s="40"/>
      <c r="H5" s="40"/>
    </row>
    <row r="6" spans="1:8" ht="22.05" customHeight="1"/>
    <row r="7" spans="1:8" ht="22.05" customHeight="1">
      <c r="A7" s="1" t="s">
        <v>38</v>
      </c>
      <c r="B7" s="1" t="s">
        <v>39</v>
      </c>
      <c r="D7" s="50" t="s">
        <v>40</v>
      </c>
      <c r="E7" s="40"/>
      <c r="F7" s="40"/>
    </row>
    <row r="8" spans="1:8" ht="27.6" customHeight="1">
      <c r="A8" s="2" t="s">
        <v>41</v>
      </c>
      <c r="B8" s="3" t="s">
        <v>42</v>
      </c>
      <c r="D8" s="51" t="s">
        <v>43</v>
      </c>
      <c r="E8" s="40"/>
      <c r="F8" s="40"/>
    </row>
    <row r="9" spans="1:8">
      <c r="A9" s="2" t="s">
        <v>44</v>
      </c>
      <c r="B9" s="3" t="s">
        <v>45</v>
      </c>
      <c r="D9" s="48" t="s">
        <v>46</v>
      </c>
      <c r="E9" s="40"/>
      <c r="F9" s="40"/>
    </row>
    <row r="10" spans="1:8" ht="27.6" customHeight="1">
      <c r="A10" s="2" t="s">
        <v>47</v>
      </c>
      <c r="B10" s="3" t="s">
        <v>48</v>
      </c>
      <c r="D10" s="53" t="s">
        <v>49</v>
      </c>
      <c r="E10" s="40"/>
      <c r="F10" s="40"/>
    </row>
    <row r="11" spans="1:8" ht="27.6" customHeight="1">
      <c r="A11" s="2" t="s">
        <v>50</v>
      </c>
      <c r="B11" s="3" t="s">
        <v>51</v>
      </c>
    </row>
    <row r="12" spans="1:8" ht="27.6" customHeight="1">
      <c r="A12" s="2" t="s">
        <v>52</v>
      </c>
      <c r="B12" s="3" t="s">
        <v>53</v>
      </c>
    </row>
    <row r="13" spans="1:8" ht="30" customHeight="1">
      <c r="A13" s="37" t="s">
        <v>54</v>
      </c>
      <c r="B13" s="38" t="s">
        <v>55</v>
      </c>
    </row>
    <row r="14" spans="1:8" ht="22.05" customHeight="1"/>
    <row r="15" spans="1:8" ht="22.05" customHeight="1">
      <c r="A15" s="47" t="s">
        <v>56</v>
      </c>
      <c r="B15" s="40"/>
      <c r="C15" s="40"/>
      <c r="D15" s="40"/>
      <c r="E15" s="40"/>
      <c r="F15" s="40"/>
      <c r="G15" s="40"/>
      <c r="H15" s="40"/>
    </row>
    <row r="16" spans="1:8" ht="22.05" customHeight="1">
      <c r="A16" s="40"/>
      <c r="B16" s="40"/>
      <c r="C16" s="40"/>
      <c r="D16" s="40"/>
      <c r="E16" s="40"/>
      <c r="F16" s="40"/>
      <c r="G16" s="40"/>
      <c r="H16" s="40"/>
    </row>
    <row r="17" spans="1:8" ht="22.05" customHeight="1">
      <c r="A17" s="40"/>
      <c r="B17" s="40"/>
      <c r="C17" s="40"/>
      <c r="D17" s="40"/>
      <c r="E17" s="40"/>
      <c r="F17" s="40"/>
      <c r="G17" s="40"/>
      <c r="H17" s="40"/>
    </row>
  </sheetData>
  <mergeCells count="8">
    <mergeCell ref="A1:H2"/>
    <mergeCell ref="D10:F10"/>
    <mergeCell ref="A3:H3"/>
    <mergeCell ref="A15:H17"/>
    <mergeCell ref="D9:F9"/>
    <mergeCell ref="A5:H5"/>
    <mergeCell ref="D7:F7"/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5"/>
  <sheetViews>
    <sheetView showGridLines="0" topLeftCell="O1" workbookViewId="0">
      <selection activeCell="G6" sqref="G6:H6"/>
    </sheetView>
  </sheetViews>
  <sheetFormatPr defaultRowHeight="13.8"/>
  <cols>
    <col min="1" max="1" width="12" customWidth="1"/>
    <col min="2" max="3" width="14" customWidth="1"/>
    <col min="4" max="4" width="12" customWidth="1"/>
    <col min="5" max="5" width="28" customWidth="1"/>
    <col min="6" max="6" width="18" customWidth="1"/>
    <col min="7" max="7" width="12" customWidth="1"/>
    <col min="8" max="8" width="14" customWidth="1"/>
    <col min="9" max="9" width="18" customWidth="1"/>
    <col min="10" max="12" width="11" customWidth="1"/>
    <col min="13" max="13" width="13" customWidth="1"/>
    <col min="14" max="14" width="25" customWidth="1"/>
    <col min="15" max="15" width="16" customWidth="1"/>
    <col min="16" max="16" width="14" customWidth="1"/>
    <col min="17" max="17" width="13" customWidth="1"/>
    <col min="18" max="18" width="12" customWidth="1"/>
    <col min="19" max="19" width="13" customWidth="1"/>
    <col min="20" max="20" width="21.69921875" bestFit="1" customWidth="1"/>
    <col min="21" max="21" width="19.796875" bestFit="1" customWidth="1"/>
    <col min="22" max="22" width="18.3984375" bestFit="1" customWidth="1"/>
    <col min="23" max="23" width="21.3984375" bestFit="1" customWidth="1"/>
    <col min="24" max="24" width="22.296875" bestFit="1" customWidth="1"/>
    <col min="25" max="25" width="12" customWidth="1"/>
  </cols>
  <sheetData>
    <row r="1" spans="1:25">
      <c r="A1" s="54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25" ht="14.4" customHeight="1">
      <c r="A3" s="46" t="s">
        <v>57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25" ht="14.4" customHeight="1">
      <c r="A5" s="57" t="s">
        <v>58</v>
      </c>
      <c r="B5" s="40"/>
      <c r="C5" s="57" t="s">
        <v>59</v>
      </c>
      <c r="D5" s="40"/>
      <c r="E5" s="57" t="s">
        <v>60</v>
      </c>
      <c r="F5" s="40"/>
      <c r="G5" s="57" t="s">
        <v>61</v>
      </c>
      <c r="H5" s="40"/>
    </row>
    <row r="6" spans="1:25" ht="22.8" customHeight="1">
      <c r="A6" s="55">
        <f>COUNTA(A9:A22)</f>
        <v>14</v>
      </c>
      <c r="B6" s="56"/>
      <c r="C6" s="55">
        <f>SUM(J9:J22)</f>
        <v>767</v>
      </c>
      <c r="D6" s="56"/>
      <c r="E6" s="55">
        <f>SUM(K9:K22)</f>
        <v>463</v>
      </c>
      <c r="F6" s="56"/>
      <c r="G6" s="58">
        <f>IFERROR(SUM(K9:K22)/SUM(J9:J22),0)</f>
        <v>0.60365058670143412</v>
      </c>
      <c r="H6" s="56"/>
    </row>
    <row r="8" spans="1:25" ht="14.4" customHeight="1">
      <c r="A8" s="5" t="s">
        <v>62</v>
      </c>
      <c r="B8" s="5" t="s">
        <v>63</v>
      </c>
      <c r="C8" s="5" t="s">
        <v>64</v>
      </c>
      <c r="D8" s="5" t="s">
        <v>65</v>
      </c>
      <c r="E8" s="5" t="s">
        <v>66</v>
      </c>
      <c r="F8" s="5" t="s">
        <v>67</v>
      </c>
      <c r="G8" s="5" t="s">
        <v>68</v>
      </c>
      <c r="H8" s="5" t="s">
        <v>69</v>
      </c>
      <c r="I8" s="5" t="s">
        <v>70</v>
      </c>
      <c r="J8" s="5" t="s">
        <v>71</v>
      </c>
      <c r="K8" s="5" t="s">
        <v>72</v>
      </c>
      <c r="L8" s="5" t="s">
        <v>73</v>
      </c>
      <c r="M8" s="5" t="s">
        <v>74</v>
      </c>
      <c r="N8" s="5" t="s">
        <v>75</v>
      </c>
      <c r="O8" s="15" t="s">
        <v>76</v>
      </c>
      <c r="P8" s="15" t="s">
        <v>77</v>
      </c>
      <c r="Q8" s="15" t="s">
        <v>78</v>
      </c>
      <c r="R8" s="15" t="s">
        <v>79</v>
      </c>
      <c r="S8" s="15" t="s">
        <v>80</v>
      </c>
      <c r="T8" s="15" t="s">
        <v>81</v>
      </c>
      <c r="U8" s="15" t="s">
        <v>82</v>
      </c>
      <c r="V8" s="15" t="s">
        <v>83</v>
      </c>
      <c r="W8" s="15" t="s">
        <v>84</v>
      </c>
      <c r="X8" s="15" t="s">
        <v>85</v>
      </c>
      <c r="Y8" s="15" t="s">
        <v>86</v>
      </c>
    </row>
    <row r="9" spans="1:25">
      <c r="A9" s="6" t="s">
        <v>87</v>
      </c>
      <c r="B9" s="7">
        <v>46239</v>
      </c>
      <c r="C9" s="7">
        <v>46239</v>
      </c>
      <c r="D9" s="6" t="s">
        <v>88</v>
      </c>
      <c r="E9" s="6" t="s">
        <v>89</v>
      </c>
      <c r="F9" s="6" t="s">
        <v>90</v>
      </c>
      <c r="G9" s="6" t="s">
        <v>91</v>
      </c>
      <c r="H9" s="6" t="s">
        <v>92</v>
      </c>
      <c r="I9" s="6" t="s">
        <v>93</v>
      </c>
      <c r="J9" s="6">
        <v>30</v>
      </c>
      <c r="K9" s="6">
        <v>24</v>
      </c>
      <c r="L9" s="8">
        <f t="shared" ref="L9:L22" si="0">J9-K9</f>
        <v>6</v>
      </c>
      <c r="M9" s="6" t="s">
        <v>94</v>
      </c>
      <c r="N9" s="6" t="s">
        <v>95</v>
      </c>
      <c r="O9" s="16" t="s">
        <v>96</v>
      </c>
      <c r="P9" s="16" t="s">
        <v>97</v>
      </c>
      <c r="Q9" s="17">
        <v>2800</v>
      </c>
      <c r="R9" s="17">
        <v>450</v>
      </c>
      <c r="S9" s="17">
        <v>420</v>
      </c>
      <c r="T9" s="17">
        <v>0</v>
      </c>
      <c r="U9" s="17">
        <f t="shared" ref="U9:U22" si="1">SUM(Q9:T9)</f>
        <v>3670</v>
      </c>
      <c r="V9" s="18">
        <f t="shared" ref="V9:V22" si="2">IFERROR(U9/K9,0)</f>
        <v>152.91666666666666</v>
      </c>
      <c r="W9" s="16">
        <v>54</v>
      </c>
      <c r="X9" s="16">
        <v>88</v>
      </c>
      <c r="Y9" s="18">
        <f t="shared" ref="Y9:Y22" si="3">IFERROR((X9-W9)/W9,0)</f>
        <v>0.62962962962962965</v>
      </c>
    </row>
    <row r="10" spans="1:25">
      <c r="A10" s="9" t="s">
        <v>98</v>
      </c>
      <c r="B10" s="10">
        <v>46246</v>
      </c>
      <c r="C10" s="10">
        <v>46246</v>
      </c>
      <c r="D10" s="9" t="s">
        <v>99</v>
      </c>
      <c r="E10" s="9" t="s">
        <v>100</v>
      </c>
      <c r="F10" s="9" t="s">
        <v>101</v>
      </c>
      <c r="G10" s="9" t="s">
        <v>102</v>
      </c>
      <c r="H10" s="9" t="s">
        <v>103</v>
      </c>
      <c r="I10" s="9" t="s">
        <v>104</v>
      </c>
      <c r="J10" s="9">
        <v>100</v>
      </c>
      <c r="K10" s="9">
        <v>86</v>
      </c>
      <c r="L10" s="11">
        <f t="shared" si="0"/>
        <v>14</v>
      </c>
      <c r="M10" s="9" t="s">
        <v>94</v>
      </c>
      <c r="N10" s="9"/>
      <c r="O10" s="16" t="s">
        <v>105</v>
      </c>
      <c r="P10" s="16" t="s">
        <v>106</v>
      </c>
      <c r="Q10" s="17">
        <v>350</v>
      </c>
      <c r="R10" s="17">
        <v>0</v>
      </c>
      <c r="S10" s="17">
        <v>380</v>
      </c>
      <c r="T10" s="17">
        <v>0</v>
      </c>
      <c r="U10" s="17">
        <f t="shared" si="1"/>
        <v>730</v>
      </c>
      <c r="V10" s="18">
        <f t="shared" si="2"/>
        <v>8.4883720930232567</v>
      </c>
      <c r="W10" s="16">
        <v>61</v>
      </c>
      <c r="X10" s="16">
        <v>90</v>
      </c>
      <c r="Y10" s="18">
        <f t="shared" si="3"/>
        <v>0.47540983606557374</v>
      </c>
    </row>
    <row r="11" spans="1:25">
      <c r="A11" s="9" t="s">
        <v>107</v>
      </c>
      <c r="B11" s="10">
        <v>46254</v>
      </c>
      <c r="C11" s="10">
        <v>46254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103</v>
      </c>
      <c r="I11" s="9" t="s">
        <v>112</v>
      </c>
      <c r="J11" s="9">
        <v>24</v>
      </c>
      <c r="K11" s="9">
        <v>24</v>
      </c>
      <c r="L11" s="11">
        <f t="shared" si="0"/>
        <v>0</v>
      </c>
      <c r="M11" s="9" t="s">
        <v>113</v>
      </c>
      <c r="N11" s="9" t="s">
        <v>114</v>
      </c>
      <c r="O11" s="16" t="s">
        <v>105</v>
      </c>
      <c r="P11" s="16" t="s">
        <v>115</v>
      </c>
      <c r="Q11" s="17">
        <v>2200</v>
      </c>
      <c r="R11" s="17">
        <v>0</v>
      </c>
      <c r="S11" s="17">
        <v>260</v>
      </c>
      <c r="T11" s="17">
        <v>350</v>
      </c>
      <c r="U11" s="17">
        <f t="shared" si="1"/>
        <v>2810</v>
      </c>
      <c r="V11" s="18">
        <f t="shared" si="2"/>
        <v>117.08333333333333</v>
      </c>
      <c r="W11" s="16">
        <v>58</v>
      </c>
      <c r="X11" s="16">
        <v>85</v>
      </c>
      <c r="Y11" s="18">
        <f t="shared" si="3"/>
        <v>0.46551724137931033</v>
      </c>
    </row>
    <row r="12" spans="1:25">
      <c r="A12" s="9" t="s">
        <v>116</v>
      </c>
      <c r="B12" s="10">
        <v>46268</v>
      </c>
      <c r="C12" s="10">
        <v>46268</v>
      </c>
      <c r="D12" s="9" t="s">
        <v>117</v>
      </c>
      <c r="E12" s="9" t="s">
        <v>118</v>
      </c>
      <c r="F12" s="9" t="s">
        <v>110</v>
      </c>
      <c r="G12" s="9" t="s">
        <v>91</v>
      </c>
      <c r="H12" s="9" t="s">
        <v>119</v>
      </c>
      <c r="I12" s="9" t="s">
        <v>120</v>
      </c>
      <c r="J12" s="9">
        <v>20</v>
      </c>
      <c r="K12" s="9">
        <v>16</v>
      </c>
      <c r="L12" s="11">
        <f t="shared" si="0"/>
        <v>4</v>
      </c>
      <c r="M12" s="9" t="s">
        <v>121</v>
      </c>
      <c r="N12" s="9"/>
      <c r="O12" s="16" t="s">
        <v>122</v>
      </c>
      <c r="P12" s="16" t="s">
        <v>115</v>
      </c>
      <c r="Q12" s="17">
        <v>1800</v>
      </c>
      <c r="R12" s="17">
        <v>1600</v>
      </c>
      <c r="S12" s="17">
        <v>300</v>
      </c>
      <c r="T12" s="17">
        <v>900</v>
      </c>
      <c r="U12" s="17">
        <f t="shared" si="1"/>
        <v>4600</v>
      </c>
      <c r="V12" s="18">
        <f t="shared" si="2"/>
        <v>287.5</v>
      </c>
      <c r="W12" s="16">
        <v>60</v>
      </c>
      <c r="X12" s="16">
        <v>84</v>
      </c>
      <c r="Y12" s="18">
        <f t="shared" si="3"/>
        <v>0.4</v>
      </c>
    </row>
    <row r="13" spans="1:25">
      <c r="A13" s="9" t="s">
        <v>123</v>
      </c>
      <c r="B13" s="10">
        <v>46280</v>
      </c>
      <c r="C13" s="10">
        <v>46280</v>
      </c>
      <c r="D13" s="9" t="s">
        <v>124</v>
      </c>
      <c r="E13" s="9" t="s">
        <v>125</v>
      </c>
      <c r="F13" s="9" t="s">
        <v>110</v>
      </c>
      <c r="G13" s="9" t="s">
        <v>102</v>
      </c>
      <c r="H13" s="9" t="s">
        <v>126</v>
      </c>
      <c r="I13" s="9" t="s">
        <v>127</v>
      </c>
      <c r="J13" s="9">
        <v>200</v>
      </c>
      <c r="K13" s="9">
        <v>132</v>
      </c>
      <c r="L13" s="11">
        <f t="shared" si="0"/>
        <v>68</v>
      </c>
      <c r="M13" s="9" t="s">
        <v>94</v>
      </c>
      <c r="N13" s="9" t="s">
        <v>128</v>
      </c>
      <c r="O13" s="16" t="s">
        <v>105</v>
      </c>
      <c r="P13" s="16" t="s">
        <v>106</v>
      </c>
      <c r="Q13" s="17">
        <v>400</v>
      </c>
      <c r="R13" s="17">
        <v>0</v>
      </c>
      <c r="S13" s="17">
        <v>700</v>
      </c>
      <c r="T13" s="17">
        <v>0</v>
      </c>
      <c r="U13" s="17">
        <f t="shared" si="1"/>
        <v>1100</v>
      </c>
      <c r="V13" s="18">
        <f t="shared" si="2"/>
        <v>8.3333333333333339</v>
      </c>
      <c r="W13" s="16">
        <v>55</v>
      </c>
      <c r="X13" s="16">
        <v>87</v>
      </c>
      <c r="Y13" s="18">
        <f t="shared" si="3"/>
        <v>0.58181818181818179</v>
      </c>
    </row>
    <row r="14" spans="1:25">
      <c r="A14" s="9" t="s">
        <v>129</v>
      </c>
      <c r="B14" s="10">
        <v>46296</v>
      </c>
      <c r="C14" s="10">
        <v>46297</v>
      </c>
      <c r="D14" s="9" t="s">
        <v>130</v>
      </c>
      <c r="E14" s="9" t="s">
        <v>131</v>
      </c>
      <c r="F14" s="9" t="s">
        <v>132</v>
      </c>
      <c r="G14" s="9" t="s">
        <v>133</v>
      </c>
      <c r="H14" s="9" t="s">
        <v>119</v>
      </c>
      <c r="I14" s="9" t="s">
        <v>134</v>
      </c>
      <c r="J14" s="9">
        <v>18</v>
      </c>
      <c r="K14" s="9">
        <v>15</v>
      </c>
      <c r="L14" s="11">
        <f t="shared" si="0"/>
        <v>3</v>
      </c>
      <c r="M14" s="9" t="s">
        <v>121</v>
      </c>
      <c r="N14" s="9" t="s">
        <v>135</v>
      </c>
      <c r="O14" s="16" t="s">
        <v>96</v>
      </c>
      <c r="P14" s="16" t="s">
        <v>106</v>
      </c>
      <c r="Q14" s="17">
        <v>450</v>
      </c>
      <c r="R14" s="17">
        <v>500</v>
      </c>
      <c r="S14" s="17">
        <v>280</v>
      </c>
      <c r="T14" s="17">
        <v>0</v>
      </c>
      <c r="U14" s="17">
        <f t="shared" si="1"/>
        <v>1230</v>
      </c>
      <c r="V14" s="18">
        <f t="shared" si="2"/>
        <v>82</v>
      </c>
      <c r="W14" s="16">
        <v>62</v>
      </c>
      <c r="X14" s="16">
        <v>91</v>
      </c>
      <c r="Y14" s="18">
        <f t="shared" si="3"/>
        <v>0.46774193548387094</v>
      </c>
    </row>
    <row r="15" spans="1:25">
      <c r="A15" s="9" t="s">
        <v>136</v>
      </c>
      <c r="B15" s="10">
        <v>46309</v>
      </c>
      <c r="C15" s="10">
        <v>46309</v>
      </c>
      <c r="D15" s="9" t="s">
        <v>137</v>
      </c>
      <c r="E15" s="9" t="s">
        <v>138</v>
      </c>
      <c r="F15" s="9" t="s">
        <v>132</v>
      </c>
      <c r="G15" s="9" t="s">
        <v>111</v>
      </c>
      <c r="H15" s="9" t="s">
        <v>103</v>
      </c>
      <c r="I15" s="9" t="s">
        <v>93</v>
      </c>
      <c r="J15" s="9">
        <v>25</v>
      </c>
      <c r="K15" s="9">
        <v>19</v>
      </c>
      <c r="L15" s="11">
        <f t="shared" si="0"/>
        <v>6</v>
      </c>
      <c r="M15" s="9" t="s">
        <v>94</v>
      </c>
      <c r="N15" s="9"/>
      <c r="O15" s="16" t="s">
        <v>105</v>
      </c>
      <c r="P15" s="16" t="s">
        <v>106</v>
      </c>
      <c r="Q15" s="17">
        <v>350</v>
      </c>
      <c r="R15" s="17">
        <v>0</v>
      </c>
      <c r="S15" s="17">
        <v>300</v>
      </c>
      <c r="T15" s="17">
        <v>0</v>
      </c>
      <c r="U15" s="17">
        <f t="shared" si="1"/>
        <v>650</v>
      </c>
      <c r="V15" s="18">
        <f t="shared" si="2"/>
        <v>34.210526315789473</v>
      </c>
      <c r="W15" s="16">
        <v>57</v>
      </c>
      <c r="X15" s="16">
        <v>86</v>
      </c>
      <c r="Y15" s="18">
        <f t="shared" si="3"/>
        <v>0.50877192982456143</v>
      </c>
    </row>
    <row r="16" spans="1:25">
      <c r="A16" s="9" t="s">
        <v>139</v>
      </c>
      <c r="B16" s="10">
        <v>46317</v>
      </c>
      <c r="C16" s="10">
        <v>46317</v>
      </c>
      <c r="D16" s="9" t="s">
        <v>140</v>
      </c>
      <c r="E16" s="9" t="s">
        <v>141</v>
      </c>
      <c r="F16" s="9" t="s">
        <v>110</v>
      </c>
      <c r="G16" s="9" t="s">
        <v>91</v>
      </c>
      <c r="H16" s="9" t="s">
        <v>92</v>
      </c>
      <c r="I16" s="9" t="s">
        <v>142</v>
      </c>
      <c r="J16" s="9">
        <v>22</v>
      </c>
      <c r="K16" s="9">
        <v>17</v>
      </c>
      <c r="L16" s="11">
        <f t="shared" si="0"/>
        <v>5</v>
      </c>
      <c r="M16" s="9" t="s">
        <v>121</v>
      </c>
      <c r="N16" s="9"/>
      <c r="O16" s="16" t="s">
        <v>143</v>
      </c>
      <c r="P16" s="16" t="s">
        <v>106</v>
      </c>
      <c r="Q16" s="17">
        <v>400</v>
      </c>
      <c r="R16" s="17">
        <v>350</v>
      </c>
      <c r="S16" s="17">
        <v>320</v>
      </c>
      <c r="T16" s="17">
        <v>250</v>
      </c>
      <c r="U16" s="17">
        <f t="shared" si="1"/>
        <v>1320</v>
      </c>
      <c r="V16" s="18">
        <f t="shared" si="2"/>
        <v>77.647058823529406</v>
      </c>
      <c r="W16" s="16">
        <v>53</v>
      </c>
      <c r="X16" s="16">
        <v>89</v>
      </c>
      <c r="Y16" s="18">
        <f t="shared" si="3"/>
        <v>0.67924528301886788</v>
      </c>
    </row>
    <row r="17" spans="1:25">
      <c r="A17" s="9" t="s">
        <v>144</v>
      </c>
      <c r="B17" s="10">
        <v>46331</v>
      </c>
      <c r="C17" s="10">
        <v>46331</v>
      </c>
      <c r="D17" s="9" t="s">
        <v>145</v>
      </c>
      <c r="E17" s="9" t="s">
        <v>146</v>
      </c>
      <c r="F17" s="9" t="s">
        <v>110</v>
      </c>
      <c r="G17" s="9" t="s">
        <v>102</v>
      </c>
      <c r="H17" s="9" t="s">
        <v>103</v>
      </c>
      <c r="I17" s="9" t="s">
        <v>147</v>
      </c>
      <c r="J17" s="9">
        <v>30</v>
      </c>
      <c r="K17" s="9">
        <v>21</v>
      </c>
      <c r="L17" s="11">
        <f t="shared" si="0"/>
        <v>9</v>
      </c>
      <c r="M17" s="9" t="s">
        <v>94</v>
      </c>
      <c r="N17" s="9"/>
      <c r="O17" s="16" t="s">
        <v>105</v>
      </c>
      <c r="P17" s="16" t="s">
        <v>106</v>
      </c>
      <c r="Q17" s="17">
        <v>350</v>
      </c>
      <c r="R17" s="17">
        <v>0</v>
      </c>
      <c r="S17" s="17">
        <v>380</v>
      </c>
      <c r="T17" s="17">
        <v>0</v>
      </c>
      <c r="U17" s="17">
        <f t="shared" si="1"/>
        <v>730</v>
      </c>
      <c r="V17" s="18">
        <f t="shared" si="2"/>
        <v>34.761904761904759</v>
      </c>
      <c r="W17" s="16">
        <v>60</v>
      </c>
      <c r="X17" s="16">
        <v>88</v>
      </c>
      <c r="Y17" s="18">
        <f t="shared" si="3"/>
        <v>0.46666666666666667</v>
      </c>
    </row>
    <row r="18" spans="1:25">
      <c r="A18" s="9" t="s">
        <v>148</v>
      </c>
      <c r="B18" s="10">
        <v>46344</v>
      </c>
      <c r="C18" s="10">
        <v>46344</v>
      </c>
      <c r="D18" s="9" t="s">
        <v>149</v>
      </c>
      <c r="E18" s="9" t="s">
        <v>150</v>
      </c>
      <c r="F18" s="9" t="s">
        <v>110</v>
      </c>
      <c r="G18" s="9" t="s">
        <v>102</v>
      </c>
      <c r="H18" s="9" t="s">
        <v>126</v>
      </c>
      <c r="I18" s="9" t="s">
        <v>151</v>
      </c>
      <c r="J18" s="9">
        <v>120</v>
      </c>
      <c r="K18" s="9">
        <v>77</v>
      </c>
      <c r="L18" s="11">
        <f t="shared" si="0"/>
        <v>43</v>
      </c>
      <c r="M18" s="9" t="s">
        <v>121</v>
      </c>
      <c r="N18" s="9"/>
      <c r="O18" s="16" t="s">
        <v>105</v>
      </c>
      <c r="P18" s="16" t="s">
        <v>106</v>
      </c>
      <c r="Q18" s="17">
        <v>400</v>
      </c>
      <c r="R18" s="17">
        <v>0</v>
      </c>
      <c r="S18" s="17">
        <v>550</v>
      </c>
      <c r="T18" s="17">
        <v>0</v>
      </c>
      <c r="U18" s="17">
        <f t="shared" si="1"/>
        <v>950</v>
      </c>
      <c r="V18" s="18">
        <f t="shared" si="2"/>
        <v>12.337662337662337</v>
      </c>
      <c r="W18" s="16">
        <v>58</v>
      </c>
      <c r="X18" s="16">
        <v>83</v>
      </c>
      <c r="Y18" s="18">
        <f t="shared" si="3"/>
        <v>0.43103448275862066</v>
      </c>
    </row>
    <row r="19" spans="1:25">
      <c r="A19" s="9" t="s">
        <v>152</v>
      </c>
      <c r="B19" s="10">
        <v>46358</v>
      </c>
      <c r="C19" s="10">
        <v>46358</v>
      </c>
      <c r="D19" s="9" t="s">
        <v>153</v>
      </c>
      <c r="E19" s="9" t="s">
        <v>154</v>
      </c>
      <c r="F19" s="9" t="s">
        <v>110</v>
      </c>
      <c r="G19" s="9" t="s">
        <v>133</v>
      </c>
      <c r="H19" s="9" t="s">
        <v>103</v>
      </c>
      <c r="I19" s="9" t="s">
        <v>155</v>
      </c>
      <c r="J19" s="9">
        <v>28</v>
      </c>
      <c r="K19" s="9">
        <v>20</v>
      </c>
      <c r="L19" s="11">
        <f t="shared" si="0"/>
        <v>8</v>
      </c>
      <c r="M19" s="9" t="s">
        <v>121</v>
      </c>
      <c r="N19" s="9"/>
      <c r="O19" s="16" t="s">
        <v>105</v>
      </c>
      <c r="P19" s="16" t="s">
        <v>106</v>
      </c>
      <c r="Q19" s="17">
        <v>350</v>
      </c>
      <c r="R19" s="17">
        <v>0</v>
      </c>
      <c r="S19" s="17">
        <v>320</v>
      </c>
      <c r="T19" s="17">
        <v>0</v>
      </c>
      <c r="U19" s="17">
        <f t="shared" si="1"/>
        <v>670</v>
      </c>
      <c r="V19" s="18">
        <f t="shared" si="2"/>
        <v>33.5</v>
      </c>
      <c r="W19" s="16">
        <v>61</v>
      </c>
      <c r="X19" s="16">
        <v>90</v>
      </c>
      <c r="Y19" s="18">
        <f t="shared" si="3"/>
        <v>0.47540983606557374</v>
      </c>
    </row>
    <row r="20" spans="1:25">
      <c r="A20" s="9" t="s">
        <v>156</v>
      </c>
      <c r="B20" s="10">
        <v>46366</v>
      </c>
      <c r="C20" s="10">
        <v>46366</v>
      </c>
      <c r="D20" s="9" t="s">
        <v>88</v>
      </c>
      <c r="E20" s="9" t="s">
        <v>89</v>
      </c>
      <c r="F20" s="9" t="s">
        <v>90</v>
      </c>
      <c r="G20" s="9" t="s">
        <v>111</v>
      </c>
      <c r="H20" s="9" t="s">
        <v>92</v>
      </c>
      <c r="I20" s="9" t="s">
        <v>93</v>
      </c>
      <c r="J20" s="9">
        <v>30</v>
      </c>
      <c r="K20" s="9">
        <v>12</v>
      </c>
      <c r="L20" s="11">
        <f t="shared" si="0"/>
        <v>18</v>
      </c>
      <c r="M20" s="9" t="s">
        <v>121</v>
      </c>
      <c r="N20" s="9"/>
      <c r="O20" s="16" t="s">
        <v>143</v>
      </c>
      <c r="P20" s="16" t="s">
        <v>106</v>
      </c>
      <c r="Q20" s="17">
        <v>450</v>
      </c>
      <c r="R20" s="17">
        <v>400</v>
      </c>
      <c r="S20" s="17">
        <v>420</v>
      </c>
      <c r="T20" s="17">
        <v>300</v>
      </c>
      <c r="U20" s="17">
        <f t="shared" si="1"/>
        <v>1570</v>
      </c>
      <c r="V20" s="18">
        <f t="shared" si="2"/>
        <v>130.83333333333334</v>
      </c>
      <c r="W20" s="16">
        <v>54</v>
      </c>
      <c r="X20" s="16">
        <v>88</v>
      </c>
      <c r="Y20" s="18">
        <f t="shared" si="3"/>
        <v>0.62962962962962965</v>
      </c>
    </row>
    <row r="21" spans="1:25">
      <c r="A21" s="9" t="s">
        <v>157</v>
      </c>
      <c r="B21" s="10">
        <v>46401</v>
      </c>
      <c r="C21" s="10">
        <v>46401</v>
      </c>
      <c r="D21" s="9" t="s">
        <v>99</v>
      </c>
      <c r="E21" s="9" t="s">
        <v>100</v>
      </c>
      <c r="F21" s="9" t="s">
        <v>101</v>
      </c>
      <c r="G21" s="9" t="s">
        <v>102</v>
      </c>
      <c r="H21" s="9" t="s">
        <v>103</v>
      </c>
      <c r="I21" s="9" t="s">
        <v>104</v>
      </c>
      <c r="J21" s="9">
        <v>100</v>
      </c>
      <c r="K21" s="9">
        <v>0</v>
      </c>
      <c r="L21" s="11">
        <f t="shared" si="0"/>
        <v>100</v>
      </c>
      <c r="M21" s="9" t="s">
        <v>121</v>
      </c>
      <c r="N21" s="9"/>
      <c r="O21" s="16" t="s">
        <v>105</v>
      </c>
      <c r="P21" s="16" t="s">
        <v>106</v>
      </c>
      <c r="Q21" s="17">
        <v>350</v>
      </c>
      <c r="R21" s="17">
        <v>0</v>
      </c>
      <c r="S21" s="17">
        <v>380</v>
      </c>
      <c r="T21" s="17">
        <v>0</v>
      </c>
      <c r="U21" s="17">
        <f t="shared" si="1"/>
        <v>730</v>
      </c>
      <c r="V21" s="18">
        <f t="shared" si="2"/>
        <v>0</v>
      </c>
      <c r="W21" s="16">
        <v>61</v>
      </c>
      <c r="X21" s="16">
        <v>90</v>
      </c>
      <c r="Y21" s="18">
        <f t="shared" si="3"/>
        <v>0.47540983606557374</v>
      </c>
    </row>
    <row r="22" spans="1:25">
      <c r="A22" s="12" t="s">
        <v>158</v>
      </c>
      <c r="B22" s="13">
        <v>46422</v>
      </c>
      <c r="C22" s="13">
        <v>46422</v>
      </c>
      <c r="D22" s="12" t="s">
        <v>117</v>
      </c>
      <c r="E22" s="12" t="s">
        <v>118</v>
      </c>
      <c r="F22" s="12" t="s">
        <v>110</v>
      </c>
      <c r="G22" s="12" t="s">
        <v>91</v>
      </c>
      <c r="H22" s="12" t="s">
        <v>119</v>
      </c>
      <c r="I22" s="12" t="s">
        <v>120</v>
      </c>
      <c r="J22" s="12">
        <v>20</v>
      </c>
      <c r="K22" s="12">
        <v>0</v>
      </c>
      <c r="L22" s="14">
        <f t="shared" si="0"/>
        <v>20</v>
      </c>
      <c r="M22" s="12" t="s">
        <v>121</v>
      </c>
      <c r="N22" s="12"/>
      <c r="O22" s="16" t="s">
        <v>122</v>
      </c>
      <c r="P22" s="16" t="s">
        <v>115</v>
      </c>
      <c r="Q22" s="17">
        <v>1800</v>
      </c>
      <c r="R22" s="17">
        <v>1600</v>
      </c>
      <c r="S22" s="17">
        <v>300</v>
      </c>
      <c r="T22" s="17">
        <v>900</v>
      </c>
      <c r="U22" s="17">
        <f t="shared" si="1"/>
        <v>4600</v>
      </c>
      <c r="V22" s="18">
        <f t="shared" si="2"/>
        <v>0</v>
      </c>
      <c r="W22" s="16">
        <v>60</v>
      </c>
      <c r="X22" s="16">
        <v>84</v>
      </c>
      <c r="Y22" s="18">
        <f t="shared" si="3"/>
        <v>0.4</v>
      </c>
    </row>
    <row r="25" spans="1:25" ht="15.6">
      <c r="A25" s="59" t="s">
        <v>159</v>
      </c>
      <c r="B25" s="40"/>
      <c r="C25" s="40"/>
      <c r="D25" s="40"/>
      <c r="E25" s="40"/>
      <c r="F25" s="40"/>
      <c r="G25" s="40"/>
    </row>
    <row r="26" spans="1:25">
      <c r="A26" s="45" t="s">
        <v>160</v>
      </c>
      <c r="B26" s="40"/>
      <c r="C26" s="40"/>
      <c r="D26" s="40"/>
      <c r="E26" s="40"/>
      <c r="F26" s="40"/>
      <c r="G26" s="40"/>
    </row>
    <row r="28" spans="1:25">
      <c r="A28" s="19" t="s">
        <v>161</v>
      </c>
      <c r="B28" s="19" t="s">
        <v>162</v>
      </c>
      <c r="C28" s="19" t="s">
        <v>163</v>
      </c>
      <c r="D28" s="19" t="s">
        <v>164</v>
      </c>
      <c r="E28" s="19" t="s">
        <v>165</v>
      </c>
      <c r="F28" s="19" t="s">
        <v>166</v>
      </c>
      <c r="G28" s="19" t="s">
        <v>167</v>
      </c>
    </row>
    <row r="29" spans="1:25">
      <c r="A29" s="20" t="s">
        <v>168</v>
      </c>
      <c r="B29" s="16">
        <f t="shared" ref="B29:B35" si="4">SUMPRODUCT((TEXT($B$9:$B$22,"mmmyyyy")=TEXT(A29,"mmmyyyy"))*1)</f>
        <v>3</v>
      </c>
      <c r="C29" s="16">
        <f t="shared" ref="C29:C35" si="5">SUMPRODUCT((TEXT($B$9:$B$22,"mmmyyyy")=TEXT(A29,"mmmyyyy"))*$J$9:$J$22)</f>
        <v>154</v>
      </c>
      <c r="D29" s="16">
        <f t="shared" ref="D29:D35" si="6">SUMPRODUCT((TEXT($B$9:$B$22,"mmmyyyy")=TEXT(A29,"mmmyyyy"))*$K$9:$K$22)</f>
        <v>134</v>
      </c>
      <c r="E29" s="18">
        <f t="shared" ref="E29:E35" si="7">IFERROR(D29/C29,0)</f>
        <v>0.87012987012987009</v>
      </c>
      <c r="F29" s="17">
        <f t="shared" ref="F29:F35" si="8">SUMPRODUCT((TEXT($B$9:$B$22,"mmmyyyy")=TEXT(A29,"mmmyyyy"))*$U$9:$U$22)</f>
        <v>7210</v>
      </c>
      <c r="G29" s="18">
        <f t="shared" ref="G29:G35" si="9">IFERROR(SUMPRODUCT((TEXT($B$9:$B$22,"mmmyyyy")=TEXT(A29,"mmmyyyy"))*$Y$9:$Y$22)/B29,0)</f>
        <v>0.52351890235817122</v>
      </c>
    </row>
    <row r="30" spans="1:25">
      <c r="A30" s="21" t="s">
        <v>169</v>
      </c>
      <c r="B30" s="22">
        <f t="shared" si="4"/>
        <v>2</v>
      </c>
      <c r="C30" s="22">
        <f t="shared" si="5"/>
        <v>220</v>
      </c>
      <c r="D30" s="22">
        <f t="shared" si="6"/>
        <v>148</v>
      </c>
      <c r="E30" s="23">
        <f t="shared" si="7"/>
        <v>0.67272727272727273</v>
      </c>
      <c r="F30" s="24">
        <f t="shared" si="8"/>
        <v>5700</v>
      </c>
      <c r="G30" s="23">
        <f t="shared" si="9"/>
        <v>0.49090909090909091</v>
      </c>
    </row>
    <row r="31" spans="1:25">
      <c r="A31" s="20" t="s">
        <v>170</v>
      </c>
      <c r="B31" s="16">
        <f t="shared" si="4"/>
        <v>3</v>
      </c>
      <c r="C31" s="16">
        <f t="shared" si="5"/>
        <v>65</v>
      </c>
      <c r="D31" s="16">
        <f t="shared" si="6"/>
        <v>51</v>
      </c>
      <c r="E31" s="18">
        <f t="shared" si="7"/>
        <v>0.7846153846153846</v>
      </c>
      <c r="F31" s="17">
        <f t="shared" si="8"/>
        <v>3200</v>
      </c>
      <c r="G31" s="18">
        <f t="shared" si="9"/>
        <v>0.55191971610910018</v>
      </c>
    </row>
    <row r="32" spans="1:25">
      <c r="A32" s="21" t="s">
        <v>171</v>
      </c>
      <c r="B32" s="22">
        <f t="shared" si="4"/>
        <v>2</v>
      </c>
      <c r="C32" s="22">
        <f t="shared" si="5"/>
        <v>150</v>
      </c>
      <c r="D32" s="22">
        <f t="shared" si="6"/>
        <v>98</v>
      </c>
      <c r="E32" s="23">
        <f t="shared" si="7"/>
        <v>0.65333333333333332</v>
      </c>
      <c r="F32" s="24">
        <f t="shared" si="8"/>
        <v>1680</v>
      </c>
      <c r="G32" s="23">
        <f t="shared" si="9"/>
        <v>0.44885057471264367</v>
      </c>
    </row>
    <row r="33" spans="1:7">
      <c r="A33" s="20" t="s">
        <v>172</v>
      </c>
      <c r="B33" s="16">
        <f t="shared" si="4"/>
        <v>2</v>
      </c>
      <c r="C33" s="16">
        <f t="shared" si="5"/>
        <v>58</v>
      </c>
      <c r="D33" s="16">
        <f t="shared" si="6"/>
        <v>32</v>
      </c>
      <c r="E33" s="18">
        <f t="shared" si="7"/>
        <v>0.55172413793103448</v>
      </c>
      <c r="F33" s="17">
        <f t="shared" si="8"/>
        <v>2240</v>
      </c>
      <c r="G33" s="18">
        <f t="shared" si="9"/>
        <v>0.5525197328476017</v>
      </c>
    </row>
    <row r="34" spans="1:7">
      <c r="A34" s="21" t="s">
        <v>173</v>
      </c>
      <c r="B34" s="22">
        <f t="shared" si="4"/>
        <v>1</v>
      </c>
      <c r="C34" s="22">
        <f t="shared" si="5"/>
        <v>100</v>
      </c>
      <c r="D34" s="22">
        <f t="shared" si="6"/>
        <v>0</v>
      </c>
      <c r="E34" s="23">
        <f t="shared" si="7"/>
        <v>0</v>
      </c>
      <c r="F34" s="24">
        <f t="shared" si="8"/>
        <v>730</v>
      </c>
      <c r="G34" s="23">
        <f t="shared" si="9"/>
        <v>0.47540983606557374</v>
      </c>
    </row>
    <row r="35" spans="1:7">
      <c r="A35" s="20" t="s">
        <v>174</v>
      </c>
      <c r="B35" s="16">
        <f t="shared" si="4"/>
        <v>1</v>
      </c>
      <c r="C35" s="16">
        <f t="shared" si="5"/>
        <v>20</v>
      </c>
      <c r="D35" s="16">
        <f t="shared" si="6"/>
        <v>0</v>
      </c>
      <c r="E35" s="18">
        <f t="shared" si="7"/>
        <v>0</v>
      </c>
      <c r="F35" s="17">
        <f t="shared" si="8"/>
        <v>4600</v>
      </c>
      <c r="G35" s="18">
        <f t="shared" si="9"/>
        <v>0.4</v>
      </c>
    </row>
  </sheetData>
  <mergeCells count="12">
    <mergeCell ref="A26:G26"/>
    <mergeCell ref="G6:H6"/>
    <mergeCell ref="A25:G25"/>
    <mergeCell ref="A6:B6"/>
    <mergeCell ref="A1:N2"/>
    <mergeCell ref="A3:N3"/>
    <mergeCell ref="C6:D6"/>
    <mergeCell ref="E6:F6"/>
    <mergeCell ref="C5:D5"/>
    <mergeCell ref="A5:B5"/>
    <mergeCell ref="G5:H5"/>
    <mergeCell ref="E5:F5"/>
  </mergeCells>
  <conditionalFormatting sqref="E29:E3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9:L22">
    <cfRule type="cellIs" dxfId="0" priority="1" operator="lessThanOrEqual">
      <formula>0</formula>
    </cfRule>
  </conditionalFormatting>
  <conditionalFormatting sqref="V9:V2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9:Y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3">
    <dataValidation type="list" sqref="G9:G22" xr:uid="{00000000-0002-0000-0100-000000000000}">
      <formula1>"Global,Americas,EMEA,APAC"</formula1>
    </dataValidation>
    <dataValidation type="list" sqref="H9:H22" xr:uid="{00000000-0002-0000-0100-000001000000}">
      <formula1>"Virtual,Classroom,eLearning,Blended,On-the-job"</formula1>
    </dataValidation>
    <dataValidation type="list" sqref="M9:M22" xr:uid="{00000000-0002-0000-0100-000002000000}">
      <formula1>"Scheduled,Open,Full,Completed,Cancelled"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3000000}">
          <x14:formula1>
            <xm:f>Lists!$F$2:$F$5</xm:f>
          </x14:formula1>
          <xm:sqref>O9:O22</xm:sqref>
        </x14:dataValidation>
        <x14:dataValidation type="list" allowBlank="1" xr:uid="{00000000-0002-0000-0100-000004000000}">
          <x14:formula1>
            <xm:f>Lists!$G$2:$G$4</xm:f>
          </x14:formula1>
          <xm:sqref>P9:P22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showGridLines="0" tabSelected="1" topLeftCell="A10" workbookViewId="0">
      <selection activeCell="A22" sqref="A22:B22"/>
    </sheetView>
  </sheetViews>
  <sheetFormatPr defaultRowHeight="13.8"/>
  <cols>
    <col min="1" max="1" width="22" customWidth="1"/>
    <col min="2" max="3" width="46" customWidth="1"/>
    <col min="4" max="4" width="30" customWidth="1"/>
  </cols>
  <sheetData>
    <row r="1" spans="1:4" ht="21">
      <c r="A1" s="39" t="s">
        <v>0</v>
      </c>
      <c r="B1" s="40"/>
      <c r="C1" s="40"/>
      <c r="D1" s="40"/>
    </row>
    <row r="2" spans="1:4">
      <c r="A2" s="43" t="s">
        <v>1</v>
      </c>
      <c r="B2" s="40"/>
      <c r="C2" s="40"/>
      <c r="D2" s="40"/>
    </row>
    <row r="4" spans="1:4">
      <c r="A4" s="25" t="s">
        <v>2</v>
      </c>
      <c r="B4" s="25" t="s">
        <v>3</v>
      </c>
      <c r="C4" s="25" t="s">
        <v>4</v>
      </c>
    </row>
    <row r="5" spans="1:4" ht="58.05" customHeight="1">
      <c r="A5" s="26" t="s">
        <v>5</v>
      </c>
      <c r="B5" s="27" t="s">
        <v>6</v>
      </c>
      <c r="C5" s="27" t="s">
        <v>7</v>
      </c>
    </row>
    <row r="6" spans="1:4" ht="58.05" customHeight="1">
      <c r="A6" s="28" t="s">
        <v>8</v>
      </c>
      <c r="B6" s="29" t="s">
        <v>9</v>
      </c>
      <c r="C6" s="29" t="s">
        <v>10</v>
      </c>
    </row>
    <row r="7" spans="1:4" ht="58.05" customHeight="1">
      <c r="A7" s="26" t="s">
        <v>11</v>
      </c>
      <c r="B7" s="27" t="s">
        <v>12</v>
      </c>
      <c r="C7" s="27" t="s">
        <v>13</v>
      </c>
    </row>
    <row r="8" spans="1:4" ht="58.05" customHeight="1">
      <c r="A8" s="28" t="s">
        <v>14</v>
      </c>
      <c r="B8" s="29" t="s">
        <v>15</v>
      </c>
      <c r="C8" s="29" t="s">
        <v>16</v>
      </c>
    </row>
    <row r="9" spans="1:4" ht="58.05" customHeight="1">
      <c r="A9" s="26" t="s">
        <v>17</v>
      </c>
      <c r="B9" s="27" t="s">
        <v>18</v>
      </c>
      <c r="C9" s="27" t="s">
        <v>19</v>
      </c>
    </row>
    <row r="10" spans="1:4" ht="58.05" customHeight="1">
      <c r="A10" s="28" t="s">
        <v>20</v>
      </c>
      <c r="B10" s="29" t="s">
        <v>21</v>
      </c>
      <c r="C10" s="29" t="s">
        <v>22</v>
      </c>
    </row>
    <row r="13" spans="1:4" ht="17.399999999999999">
      <c r="A13" s="44" t="s">
        <v>23</v>
      </c>
      <c r="B13" s="40"/>
      <c r="C13" s="40"/>
      <c r="D13" s="40"/>
    </row>
    <row r="14" spans="1:4">
      <c r="A14" s="45" t="s">
        <v>24</v>
      </c>
      <c r="B14" s="40"/>
      <c r="C14" s="40"/>
      <c r="D14" s="40"/>
    </row>
    <row r="16" spans="1:4" ht="19.95" customHeight="1">
      <c r="A16" s="41" t="s">
        <v>25</v>
      </c>
      <c r="B16" s="40"/>
      <c r="C16" s="30">
        <f>'Annual Calendar'!U9+'Annual Calendar'!U10+'Annual Calendar'!U11+'Annual Calendar'!U12+'Annual Calendar'!U13+'Annual Calendar'!U14+'Annual Calendar'!U15+'Annual Calendar'!U16+'Annual Calendar'!U17+'Annual Calendar'!U18+'Annual Calendar'!U19+'Annual Calendar'!U20+'Annual Calendar'!U21+'Annual Calendar'!U22</f>
        <v>25360</v>
      </c>
    </row>
    <row r="17" spans="1:4" ht="19.95" customHeight="1">
      <c r="A17" s="41" t="s">
        <v>26</v>
      </c>
      <c r="B17" s="40"/>
      <c r="C17" s="31">
        <v>3200</v>
      </c>
    </row>
    <row r="18" spans="1:4" ht="19.95" customHeight="1">
      <c r="A18" s="41" t="s">
        <v>27</v>
      </c>
      <c r="B18" s="40"/>
      <c r="C18" s="32">
        <f>C16+C17</f>
        <v>28560</v>
      </c>
    </row>
    <row r="19" spans="1:4" ht="19.95" customHeight="1">
      <c r="A19" s="41" t="s">
        <v>28</v>
      </c>
      <c r="B19" s="40"/>
      <c r="C19" s="33">
        <f>SUM('Annual Calendar'!K9:K22)</f>
        <v>463</v>
      </c>
    </row>
    <row r="20" spans="1:4" ht="19.95" customHeight="1">
      <c r="A20" s="41" t="s">
        <v>29</v>
      </c>
      <c r="B20" s="40"/>
      <c r="C20" s="34">
        <f>AVERAGE('Annual Calendar'!Y9:Y22)</f>
        <v>0.50616317774329012</v>
      </c>
    </row>
    <row r="21" spans="1:4">
      <c r="A21" s="41" t="s">
        <v>30</v>
      </c>
      <c r="B21" s="40"/>
      <c r="C21" s="31">
        <v>45</v>
      </c>
    </row>
    <row r="22" spans="1:4" ht="19.95" customHeight="1">
      <c r="A22" s="41" t="s">
        <v>31</v>
      </c>
      <c r="B22" s="40"/>
      <c r="C22" s="32">
        <f>C19*(C20*100)*C21</f>
        <v>1054590.9808281451</v>
      </c>
    </row>
    <row r="23" spans="1:4" ht="19.95" customHeight="1">
      <c r="A23" s="41" t="s">
        <v>32</v>
      </c>
      <c r="B23" s="40"/>
      <c r="C23" s="35">
        <f>IFERROR((C22-C18)/C18,0)</f>
        <v>35.925454510789393</v>
      </c>
    </row>
    <row r="24" spans="1:4" ht="19.95" customHeight="1">
      <c r="A24" s="41" t="s">
        <v>33</v>
      </c>
      <c r="B24" s="40"/>
      <c r="C24" s="36">
        <f>IFERROR(C22/C18,0)</f>
        <v>36.925454510789393</v>
      </c>
    </row>
    <row r="26" spans="1:4" ht="30" customHeight="1">
      <c r="A26" s="42" t="s">
        <v>34</v>
      </c>
      <c r="B26" s="40"/>
      <c r="C26" s="40"/>
      <c r="D26" s="40"/>
    </row>
  </sheetData>
  <mergeCells count="14">
    <mergeCell ref="A26:D26"/>
    <mergeCell ref="A2:D2"/>
    <mergeCell ref="A23:B23"/>
    <mergeCell ref="A17:B17"/>
    <mergeCell ref="A18:B18"/>
    <mergeCell ref="A13:D13"/>
    <mergeCell ref="A14:D14"/>
    <mergeCell ref="A1:D1"/>
    <mergeCell ref="A20:B20"/>
    <mergeCell ref="A21:B21"/>
    <mergeCell ref="A16:B16"/>
    <mergeCell ref="A24:B24"/>
    <mergeCell ref="A22:B22"/>
    <mergeCell ref="A19:B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showGridLines="0" workbookViewId="0">
      <selection activeCell="H4" sqref="H4"/>
    </sheetView>
  </sheetViews>
  <sheetFormatPr defaultRowHeight="13.8"/>
  <cols>
    <col min="1" max="2" width="15" customWidth="1"/>
    <col min="3" max="3" width="14" customWidth="1"/>
    <col min="4" max="4" width="18" customWidth="1"/>
    <col min="6" max="6" width="14.796875" bestFit="1" customWidth="1"/>
    <col min="7" max="7" width="13" bestFit="1" customWidth="1"/>
  </cols>
  <sheetData>
    <row r="1" spans="1:7">
      <c r="A1" s="4" t="s">
        <v>74</v>
      </c>
      <c r="B1" s="4" t="s">
        <v>69</v>
      </c>
      <c r="C1" s="4" t="s">
        <v>68</v>
      </c>
      <c r="D1" s="4" t="s">
        <v>67</v>
      </c>
      <c r="F1" t="s">
        <v>76</v>
      </c>
      <c r="G1" t="s">
        <v>77</v>
      </c>
    </row>
    <row r="2" spans="1:7">
      <c r="A2" t="s">
        <v>121</v>
      </c>
      <c r="B2" t="s">
        <v>103</v>
      </c>
      <c r="C2" t="s">
        <v>102</v>
      </c>
      <c r="D2" t="s">
        <v>101</v>
      </c>
      <c r="F2" t="s">
        <v>96</v>
      </c>
      <c r="G2" t="s">
        <v>106</v>
      </c>
    </row>
    <row r="3" spans="1:7">
      <c r="A3" t="s">
        <v>94</v>
      </c>
      <c r="B3" t="s">
        <v>119</v>
      </c>
      <c r="C3" t="s">
        <v>91</v>
      </c>
      <c r="D3" t="s">
        <v>132</v>
      </c>
      <c r="F3" t="s">
        <v>122</v>
      </c>
      <c r="G3" t="s">
        <v>115</v>
      </c>
    </row>
    <row r="4" spans="1:7">
      <c r="A4" t="s">
        <v>113</v>
      </c>
      <c r="B4" t="s">
        <v>126</v>
      </c>
      <c r="C4" t="s">
        <v>111</v>
      </c>
      <c r="D4" t="s">
        <v>90</v>
      </c>
      <c r="F4" t="s">
        <v>143</v>
      </c>
      <c r="G4" t="s">
        <v>97</v>
      </c>
    </row>
    <row r="5" spans="1:7">
      <c r="A5" t="s">
        <v>175</v>
      </c>
      <c r="B5" t="s">
        <v>92</v>
      </c>
      <c r="C5" t="s">
        <v>133</v>
      </c>
      <c r="D5" t="s">
        <v>110</v>
      </c>
      <c r="F5" t="s">
        <v>105</v>
      </c>
    </row>
    <row r="6" spans="1:7">
      <c r="A6" t="s">
        <v>176</v>
      </c>
      <c r="B6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Annual Calendar</vt:lpstr>
      <vt:lpstr>Playbook &amp; ROI Guide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Bhuvana Kumar</cp:lastModifiedBy>
  <dcterms:created xsi:type="dcterms:W3CDTF">2026-07-25T18:39:54Z</dcterms:created>
  <dcterms:modified xsi:type="dcterms:W3CDTF">2026-07-26T02:49:51Z</dcterms:modified>
</cp:coreProperties>
</file>