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raining Needs Matrix" sheetId="2" state="visible" r:id="rId2"/>
    <sheet xmlns:r="http://schemas.openxmlformats.org/officeDocument/2006/relationships" name="Role-Course Mapping" sheetId="3" state="visible" r:id="rId3"/>
    <sheet xmlns:r="http://schemas.openxmlformats.org/officeDocument/2006/relationships" name="Playbook &amp; ROI Guide" sheetId="4" state="visible" r:id="rId4"/>
    <sheet xmlns:r="http://schemas.openxmlformats.org/officeDocument/2006/relationships" name="Lists" sheetId="5" state="visible" r:id="rId5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mmm\ d\,\ yyyy"/>
    <numFmt numFmtId="165" formatCode="$#,##0"/>
    <numFmt numFmtId="166" formatCode="0.0"/>
    <numFmt numFmtId="167" formatCode="mmm d, yyyy"/>
    <numFmt numFmtId="168" formatCode="&quot;$&quot;0.00"/>
  </numFmts>
  <fonts count="22">
    <font>
      <name val="Carlito"/>
      <sz val="11"/>
    </font>
    <font>
      <name val="Aptos Display"/>
      <b val="1"/>
      <color rgb="FFFFFFFF"/>
      <sz val="22"/>
    </font>
    <font>
      <name val="Aptos"/>
      <b val="1"/>
      <color rgb="FFFFFFFF"/>
      <sz val="11"/>
    </font>
    <font>
      <name val="Aptos"/>
      <color rgb="FF172B4D"/>
      <sz val="12"/>
    </font>
    <font>
      <name val="Carlito"/>
      <b val="1"/>
      <color rgb="FFFFFFFF"/>
      <sz val="11"/>
    </font>
    <font>
      <name val="Carlito"/>
      <color rgb="FF172B4D"/>
      <sz val="11"/>
    </font>
    <font>
      <name val="Carlito"/>
      <i val="1"/>
      <color rgb="FF7A3E00"/>
      <sz val="11"/>
    </font>
    <font>
      <name val="Aptos Display"/>
      <b val="1"/>
      <color rgb="FFFFFFFF"/>
      <sz val="20"/>
    </font>
    <font>
      <name val="Aptos"/>
      <b val="1"/>
      <color rgb="FF667085"/>
      <sz val="11"/>
    </font>
    <font>
      <name val="Carlito"/>
      <b val="1"/>
      <color rgb="FF17324D"/>
      <sz val="18"/>
    </font>
    <font>
      <name val="Aptos"/>
      <color rgb="FF172B4D"/>
      <sz val="10"/>
    </font>
    <font>
      <b val="1"/>
      <sz val="14"/>
    </font>
    <font>
      <b val="1"/>
      <color rgb="00FFFFFF"/>
      <sz val="10"/>
    </font>
    <font>
      <b val="1"/>
      <sz val="12"/>
    </font>
    <font>
      <i val="1"/>
      <color rgb="00808080"/>
      <sz val="9"/>
    </font>
    <font>
      <b val="1"/>
      <color rgb="001F4E78"/>
      <sz val="16"/>
    </font>
    <font>
      <color rgb="00595959"/>
      <sz val="11"/>
    </font>
    <font>
      <b val="1"/>
      <sz val="10"/>
    </font>
    <font>
      <b val="1"/>
      <color rgb="001F4E78"/>
      <sz val="14"/>
    </font>
    <font>
      <sz val="10"/>
    </font>
    <font>
      <sz val="11"/>
    </font>
    <font>
      <b val="1"/>
      <sz val="11"/>
    </font>
  </fonts>
  <fills count="14">
    <fill>
      <patternFill/>
    </fill>
    <fill>
      <patternFill patternType="gray125"/>
    </fill>
    <fill>
      <patternFill patternType="solid">
        <fgColor rgb="FF17324D"/>
      </patternFill>
    </fill>
    <fill>
      <patternFill patternType="solid">
        <fgColor rgb="FF00A7A0"/>
      </patternFill>
    </fill>
    <fill>
      <patternFill patternType="solid">
        <fgColor rgb="FFDDF5F3"/>
      </patternFill>
    </fill>
    <fill>
      <patternFill patternType="solid">
        <fgColor rgb="FFF7F9FC"/>
      </patternFill>
    </fill>
    <fill>
      <patternFill patternType="solid">
        <fgColor rgb="FFEAF1F8"/>
      </patternFill>
    </fill>
    <fill>
      <patternFill patternType="solid">
        <fgColor rgb="FFFFF2E5"/>
      </patternFill>
    </fill>
    <fill>
      <patternFill patternType="solid">
        <fgColor rgb="FFFFFFFF"/>
      </patternFill>
    </fill>
    <fill>
      <patternFill patternType="solid">
        <fgColor rgb="FFFFF7D6"/>
      </patternFill>
    </fill>
    <fill>
      <patternFill patternType="solid">
        <fgColor rgb="FF7030A0"/>
        <bgColor indexed="64"/>
      </patternFill>
    </fill>
    <fill>
      <patternFill patternType="solid">
        <fgColor rgb="00FFF9CC"/>
        <bgColor rgb="00FFF9CC"/>
      </patternFill>
    </fill>
    <fill>
      <patternFill patternType="solid">
        <fgColor rgb="001F4E78"/>
        <bgColor rgb="001F4E78"/>
      </patternFill>
    </fill>
    <fill>
      <patternFill patternType="solid">
        <fgColor rgb="00EAF1F8"/>
        <bgColor rgb="00EAF1F8"/>
      </patternFill>
    </fill>
  </fills>
  <borders count="9">
    <border>
      <left/>
      <right/>
      <top/>
      <bottom/>
      <diagonal/>
    </border>
    <border>
      <left style="thin">
        <color rgb="FFD9E2EC"/>
      </left>
      <right/>
      <top style="thin">
        <color rgb="FFD9E2EC"/>
      </top>
      <bottom style="thin">
        <color rgb="FFD9E2EC"/>
      </bottom>
      <diagonal/>
    </border>
    <border>
      <left/>
      <right style="thin">
        <color rgb="FFD9E2EC"/>
      </right>
      <top style="thin">
        <color rgb="FFD9E2EC"/>
      </top>
      <bottom style="thin">
        <color rgb="FFD9E2EC"/>
      </bottom>
      <diagonal/>
    </border>
    <border>
      <left/>
      <right/>
      <top/>
      <bottom style="thin">
        <color rgb="FFD9E2EC"/>
      </bottom>
      <diagonal/>
    </border>
    <border>
      <left/>
      <right/>
      <top style="thin">
        <color rgb="FFD9E2EC"/>
      </top>
      <bottom style="thin">
        <color rgb="FFD9E2EC"/>
      </bottom>
      <diagonal/>
    </border>
    <border>
      <left/>
      <right/>
      <top style="thin">
        <color rgb="FFD9E2EC"/>
      </top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  <border>
      <left/>
      <right style="thin">
        <color rgb="FFD9E2EC"/>
      </right>
      <top style="thin">
        <color rgb="FFD9E2EC"/>
      </top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59">
    <xf numFmtId="0" fontId="0" fillId="0" borderId="0" pivotButton="0" quotePrefix="0" xfId="0"/>
    <xf numFmtId="0" fontId="2" fillId="2" borderId="0" applyAlignment="1" pivotButton="0" quotePrefix="0" xfId="0">
      <alignment vertical="center"/>
    </xf>
    <xf numFmtId="0" fontId="4" fillId="3" borderId="0" applyAlignment="1" pivotButton="0" quotePrefix="0" xfId="0">
      <alignment horizontal="center"/>
    </xf>
    <xf numFmtId="0" fontId="0" fillId="5" borderId="0" applyAlignment="1" pivotButton="0" quotePrefix="0" xfId="0">
      <alignment wrapText="1"/>
    </xf>
    <xf numFmtId="0" fontId="4" fillId="2" borderId="0" pivotButton="0" quotePrefix="0" xfId="0"/>
    <xf numFmtId="0" fontId="2" fillId="2" borderId="0" applyAlignment="1" pivotButton="0" quotePrefix="0" xfId="0">
      <alignment vertical="center" wrapText="1"/>
    </xf>
    <xf numFmtId="0" fontId="10" fillId="9" borderId="3" applyAlignment="1" pivotButton="0" quotePrefix="0" xfId="0">
      <alignment vertical="center"/>
    </xf>
    <xf numFmtId="164" fontId="10" fillId="9" borderId="3" applyAlignment="1" pivotButton="0" quotePrefix="0" xfId="0">
      <alignment vertical="center"/>
    </xf>
    <xf numFmtId="0" fontId="10" fillId="9" borderId="4" applyAlignment="1" pivotButton="0" quotePrefix="0" xfId="0">
      <alignment vertical="center"/>
    </xf>
    <xf numFmtId="164" fontId="10" fillId="9" borderId="4" applyAlignment="1" pivotButton="0" quotePrefix="0" xfId="0">
      <alignment vertical="center"/>
    </xf>
    <xf numFmtId="0" fontId="10" fillId="9" borderId="5" applyAlignment="1" pivotButton="0" quotePrefix="0" xfId="0">
      <alignment vertical="center"/>
    </xf>
    <xf numFmtId="164" fontId="10" fillId="9" borderId="5" applyAlignment="1" pivotButton="0" quotePrefix="0" xfId="0">
      <alignment vertical="center"/>
    </xf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4" borderId="0" applyAlignment="1" pivotButton="0" quotePrefix="0" xfId="0">
      <alignment wrapText="1"/>
    </xf>
    <xf numFmtId="0" fontId="2" fillId="2" borderId="0" applyAlignment="1" pivotButton="0" quotePrefix="0" xfId="0">
      <alignment vertical="center"/>
    </xf>
    <xf numFmtId="0" fontId="5" fillId="6" borderId="0" pivotButton="0" quotePrefix="0" xfId="0"/>
    <xf numFmtId="0" fontId="5" fillId="5" borderId="0" pivotButton="0" quotePrefix="0" xfId="0"/>
    <xf numFmtId="0" fontId="6" fillId="7" borderId="0" applyAlignment="1" pivotButton="0" quotePrefix="0" xfId="0">
      <alignment vertical="center" wrapText="1"/>
    </xf>
    <xf numFmtId="0" fontId="7" fillId="2" borderId="0" applyAlignment="1" pivotButton="0" quotePrefix="0" xfId="0">
      <alignment vertical="center"/>
    </xf>
    <xf numFmtId="0" fontId="8" fillId="6" borderId="0" applyAlignment="1" pivotButton="0" quotePrefix="0" xfId="0">
      <alignment vertical="center"/>
    </xf>
    <xf numFmtId="0" fontId="9" fillId="8" borderId="1" applyAlignment="1" pivotButton="0" quotePrefix="0" xfId="0">
      <alignment horizontal="center"/>
    </xf>
    <xf numFmtId="0" fontId="9" fillId="8" borderId="2" applyAlignment="1" pivotButton="0" quotePrefix="0" xfId="0">
      <alignment horizontal="center"/>
    </xf>
    <xf numFmtId="0" fontId="2" fillId="10" borderId="0" applyAlignment="1" pivotButton="0" quotePrefix="0" xfId="0">
      <alignment vertical="center"/>
    </xf>
    <xf numFmtId="0" fontId="0" fillId="10" borderId="0" pivotButton="0" quotePrefix="0" xfId="0"/>
    <xf numFmtId="0" fontId="9" fillId="8" borderId="6" applyAlignment="1" pivotButton="0" quotePrefix="0" xfId="0">
      <alignment horizontal="center"/>
    </xf>
    <xf numFmtId="0" fontId="0" fillId="0" borderId="2" pivotButton="0" quotePrefix="0" xfId="0"/>
    <xf numFmtId="165" fontId="11" fillId="11" borderId="0" applyAlignment="1" pivotButton="0" quotePrefix="0" xfId="0">
      <alignment horizontal="center"/>
    </xf>
    <xf numFmtId="0" fontId="12" fillId="12" borderId="0" applyAlignment="1" pivotButton="0" quotePrefix="0" xfId="0">
      <alignment horizontal="center" vertical="center" wrapText="1"/>
    </xf>
    <xf numFmtId="0" fontId="0" fillId="0" borderId="8" pivotButton="0" quotePrefix="0" xfId="0"/>
    <xf numFmtId="165" fontId="0" fillId="0" borderId="8" pivotButton="0" quotePrefix="0" xfId="0"/>
    <xf numFmtId="166" fontId="0" fillId="0" borderId="8" pivotButton="0" quotePrefix="0" xfId="0"/>
    <xf numFmtId="1" fontId="0" fillId="0" borderId="8" pivotButton="0" quotePrefix="0" xfId="0"/>
    <xf numFmtId="0" fontId="13" fillId="0" borderId="0" pivotButton="0" quotePrefix="0" xfId="0"/>
    <xf numFmtId="0" fontId="14" fillId="0" borderId="0" pivotButton="0" quotePrefix="0" xfId="0"/>
    <xf numFmtId="0" fontId="12" fillId="12" borderId="8" applyAlignment="1" pivotButton="0" quotePrefix="0" xfId="0">
      <alignment horizontal="center"/>
    </xf>
    <xf numFmtId="167" fontId="0" fillId="0" borderId="8" pivotButton="0" quotePrefix="0" xfId="0"/>
    <xf numFmtId="0" fontId="0" fillId="13" borderId="8" pivotButton="0" quotePrefix="0" xfId="0"/>
    <xf numFmtId="167" fontId="0" fillId="13" borderId="8" pivotButton="0" quotePrefix="0" xfId="0"/>
    <xf numFmtId="0" fontId="15" fillId="0" borderId="0" pivotButton="0" quotePrefix="0" xfId="0"/>
    <xf numFmtId="0" fontId="16" fillId="0" borderId="0" pivotButton="0" quotePrefix="0" xfId="0"/>
    <xf numFmtId="0" fontId="12" fillId="12" borderId="8" applyAlignment="1" pivotButton="0" quotePrefix="0" xfId="0">
      <alignment horizontal="left" vertical="center" wrapText="1"/>
    </xf>
    <xf numFmtId="0" fontId="17" fillId="0" borderId="8" applyAlignment="1" pivotButton="0" quotePrefix="0" xfId="0">
      <alignment vertical="top" wrapText="1"/>
    </xf>
    <xf numFmtId="0" fontId="0" fillId="0" borderId="8" applyAlignment="1" pivotButton="0" quotePrefix="0" xfId="0">
      <alignment vertical="top" wrapText="1"/>
    </xf>
    <xf numFmtId="0" fontId="17" fillId="13" borderId="8" applyAlignment="1" pivotButton="0" quotePrefix="0" xfId="0">
      <alignment vertical="top" wrapText="1"/>
    </xf>
    <xf numFmtId="0" fontId="0" fillId="13" borderId="8" applyAlignment="1" pivotButton="0" quotePrefix="0" xfId="0">
      <alignment vertical="top" wrapText="1"/>
    </xf>
    <xf numFmtId="0" fontId="18" fillId="0" borderId="0" pivotButton="0" quotePrefix="0" xfId="0"/>
    <xf numFmtId="0" fontId="19" fillId="0" borderId="0" applyAlignment="1" pivotButton="0" quotePrefix="0" xfId="0">
      <alignment vertical="center" wrapText="1"/>
    </xf>
    <xf numFmtId="165" fontId="20" fillId="13" borderId="8" applyAlignment="1" pivotButton="0" quotePrefix="0" xfId="0">
      <alignment horizontal="center"/>
    </xf>
    <xf numFmtId="1" fontId="20" fillId="13" borderId="8" applyAlignment="1" pivotButton="0" quotePrefix="0" xfId="0">
      <alignment horizontal="center"/>
    </xf>
    <xf numFmtId="166" fontId="20" fillId="13" borderId="8" applyAlignment="1" pivotButton="0" quotePrefix="0" xfId="0">
      <alignment horizontal="center"/>
    </xf>
    <xf numFmtId="165" fontId="20" fillId="11" borderId="8" applyAlignment="1" pivotButton="0" quotePrefix="0" xfId="0">
      <alignment horizontal="center"/>
    </xf>
    <xf numFmtId="165" fontId="21" fillId="13" borderId="8" applyAlignment="1" pivotButton="0" quotePrefix="0" xfId="0">
      <alignment horizontal="center"/>
    </xf>
    <xf numFmtId="9" fontId="21" fillId="13" borderId="8" applyAlignment="1" pivotButton="0" quotePrefix="0" xfId="0">
      <alignment horizontal="center"/>
    </xf>
    <xf numFmtId="168" fontId="21" fillId="13" borderId="8" applyAlignment="1" pivotButton="0" quotePrefix="0" xfId="0">
      <alignment horizontal="center"/>
    </xf>
    <xf numFmtId="0" fontId="14" fillId="0" borderId="0" applyAlignment="1" pivotButton="0" quotePrefix="0" xfId="0">
      <alignment wrapText="1"/>
    </xf>
    <xf numFmtId="0" fontId="5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/>
  </cellStyles>
  <dxfs count="1">
    <dxf>
      <font>
        <b val="1"/>
        <color rgb="FFD9534F"/>
      </font>
      <fill>
        <patternFill patternType="solid">
          <bgColor rgb="FFFDE8E7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TrainingNeedsTable" displayName="TrainingNeedsTable" ref="A8:R20" headerRowCount="1" totalsRowShown="0">
  <autoFilter ref="A8:M20"/>
  <tableColumns count="18">
    <tableColumn id="1" name="Need ID"/>
    <tableColumn id="2" name="Department"/>
    <tableColumn id="3" name="Role"/>
    <tableColumn id="4" name="Capability / Skill"/>
    <tableColumn id="5" name="Current Level"/>
    <tableColumn id="6" name="Target Level"/>
    <tableColumn id="7" name="Gap"/>
    <tableColumn id="8" name="Requirement"/>
    <tableColumn id="9" name="Priority"/>
    <tableColumn id="10" name="Status"/>
    <tableColumn id="11" name="People Impacted"/>
    <tableColumn id="12" name="Owner"/>
    <tableColumn id="13" name="Target Date"/>
    <tableColumn id="14" name="Recommended Delivery"/>
    <tableColumn id="15" name="Est. Cost to Close"/>
    <tableColumn id="16" name="Priority Score"/>
    <tableColumn id="17" name="Days to Target"/>
    <tableColumn id="18" name="Risk Fla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RoleCourseMapTable" displayName="RoleCourseMapTable" ref="A8:L20" headerRowCount="1" totalsRowShown="0">
  <autoFilter ref="A8:L20"/>
  <tableColumns count="12">
    <tableColumn id="1" name="Map ID"/>
    <tableColumn id="2" name="Role"/>
    <tableColumn id="3" name="Department"/>
    <tableColumn id="4" name="Course ID"/>
    <tableColumn id="5" name="Course Title"/>
    <tableColumn id="6" name="Requirement"/>
    <tableColumn id="7" name="Sequence"/>
    <tableColumn id="8" name="Prerequisite"/>
    <tableColumn id="9" name="Delivery"/>
    <tableColumn id="10" name="Course Status"/>
    <tableColumn id="11" name="Owner"/>
    <tableColumn id="12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showGridLines="0" tabSelected="1" workbookViewId="0">
      <selection activeCell="A1" sqref="A1:H2"/>
    </sheetView>
  </sheetViews>
  <sheetFormatPr baseColWidth="8" defaultRowHeight="13.8"/>
  <cols>
    <col width="8" customWidth="1" min="1" max="1"/>
    <col width="54" customWidth="1" min="2" max="2"/>
    <col width="3" customWidth="1" min="3" max="3"/>
    <col width="24" customWidth="1" min="4" max="6"/>
    <col width="3" customWidth="1" min="7" max="8"/>
  </cols>
  <sheetData>
    <row r="1" ht="28.05" customHeight="1">
      <c r="A1" s="12" t="inlineStr">
        <is>
          <t>Training Needs &amp; Role Mapping</t>
        </is>
      </c>
    </row>
    <row r="2" ht="28.05" customHeight="1"/>
    <row r="3" ht="22.05" customFormat="1" customHeight="1" s="24">
      <c r="A3" s="23" t="inlineStr">
        <is>
          <t>MeVn.ai  |  Workforce Training Operations Planner</t>
        </is>
      </c>
    </row>
    <row r="4" ht="22.05" customHeight="1"/>
    <row r="5" ht="22.05" customHeight="1">
      <c r="A5" s="14" t="inlineStr">
        <is>
          <t>Identify capability gaps and connect each role to the courses it needs.</t>
        </is>
      </c>
    </row>
    <row r="6" ht="22.05" customHeight="1"/>
    <row r="7" ht="22.05" customHeight="1">
      <c r="A7" s="15" t="inlineStr">
        <is>
          <t>STEP</t>
        </is>
      </c>
      <c r="B7" s="15" t="inlineStr">
        <is>
          <t>WHAT TO DO</t>
        </is>
      </c>
      <c r="D7" s="15" t="inlineStr">
        <is>
          <t>WORKBOOK CONTENTS</t>
        </is>
      </c>
    </row>
    <row r="8" ht="27.6" customHeight="1">
      <c r="A8" s="2" t="inlineStr">
        <is>
          <t>1</t>
        </is>
      </c>
      <c r="B8" s="3" t="inlineStr">
        <is>
          <t>Review the sample rows and replace them with your organization’s data.</t>
        </is>
      </c>
      <c r="D8" s="16" t="inlineStr">
        <is>
          <t>1. Training Needs Matrix</t>
        </is>
      </c>
    </row>
    <row r="9" ht="22.05" customHeight="1">
      <c r="A9" s="2" t="inlineStr">
        <is>
          <t>2</t>
        </is>
      </c>
      <c r="B9" s="3" t="inlineStr">
        <is>
          <t>Use the dropdown fields to keep reporting consistent.</t>
        </is>
      </c>
      <c r="D9" s="17" t="inlineStr">
        <is>
          <t>2. Role-Course Mapping</t>
        </is>
      </c>
    </row>
    <row r="10" ht="27.6" customHeight="1">
      <c r="A10" s="2" t="inlineStr">
        <is>
          <t>3</t>
        </is>
      </c>
      <c r="B10" s="3" t="inlineStr">
        <is>
          <t>Enter or paste data only in input cells; calculated fields update automatically in Excel.</t>
        </is>
      </c>
      <c r="D10" s="16" t="inlineStr">
        <is>
          <t>3. Playbook &amp; ROI Guide</t>
        </is>
      </c>
    </row>
    <row r="11" ht="27.6" customHeight="1">
      <c r="A11" s="2" t="inlineStr">
        <is>
          <t>4</t>
        </is>
      </c>
      <c r="B11" s="3" t="inlineStr">
        <is>
          <t>Use table filters and the KPI cards to focus on exceptions and priorities.</t>
        </is>
      </c>
      <c r="D11" s="56" t="inlineStr">
        <is>
          <t>4. Lists</t>
        </is>
      </c>
    </row>
    <row r="12" ht="27.6" customHeight="1">
      <c r="A12" s="2" t="inlineStr">
        <is>
          <t>5</t>
        </is>
      </c>
      <c r="B12" s="3" t="inlineStr">
        <is>
          <t>Duplicate sample rows as needed and extend formulas/formatting for additional records.</t>
        </is>
      </c>
    </row>
    <row r="13" ht="30" customHeight="1">
      <c r="A13" s="57" t="inlineStr">
        <is>
          <t>6</t>
        </is>
      </c>
      <c r="B13" s="58" t="inlineStr">
        <is>
          <t>Use the Priority Score and Top 3 Priorities panel to decide what to fund first, then open the Playbook &amp; ROI Guide sheet for the full plan-budget-schedule-track-implement-measure framework and a ready-to-use ROI calculator.</t>
        </is>
      </c>
    </row>
    <row r="14" ht="22.05" customHeight="1"/>
    <row r="15" ht="22.05" customHeight="1">
      <c r="A15" s="18" t="inlineStr">
        <is>
          <t>Template note: sample data is illustrative. Adapt categories, owners, dates, and policies to your organization. Validate all compliance requirements with the appropriate legal, regulatory, or internal policy owner.</t>
        </is>
      </c>
    </row>
    <row r="16" ht="22.05" customHeight="1"/>
    <row r="17" ht="22.05" customHeight="1"/>
  </sheetData>
  <mergeCells count="9">
    <mergeCell ref="A3:H3"/>
    <mergeCell ref="D11:F11"/>
    <mergeCell ref="A15:H17"/>
    <mergeCell ref="D9:F9"/>
    <mergeCell ref="A5:H5"/>
    <mergeCell ref="D7:F7"/>
    <mergeCell ref="D8:F8"/>
    <mergeCell ref="A1:H2"/>
    <mergeCell ref="D10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29"/>
  <sheetViews>
    <sheetView showGridLines="0" workbookViewId="0">
      <selection activeCell="A1" sqref="A1:M2"/>
    </sheetView>
  </sheetViews>
  <sheetFormatPr baseColWidth="8" defaultRowHeight="13.8"/>
  <cols>
    <col width="12" customWidth="1" min="1" max="1"/>
    <col width="17" customWidth="1" min="2" max="2"/>
    <col width="23" customWidth="1" min="3" max="3"/>
    <col width="27" customWidth="1" min="4" max="4"/>
    <col width="12" customWidth="1" min="5" max="6"/>
    <col width="9" customWidth="1" min="7" max="7"/>
    <col width="17" customWidth="1" min="8" max="8"/>
    <col width="12" customWidth="1" min="9" max="9"/>
    <col width="15" customWidth="1" min="10" max="10"/>
    <col width="14" customWidth="1" min="11" max="11"/>
    <col width="18" customWidth="1" min="12" max="12"/>
    <col width="15" customWidth="1" min="13" max="13"/>
    <col width="18" customWidth="1" min="14" max="14"/>
    <col width="15" customWidth="1" min="15" max="15"/>
    <col width="13" customWidth="1" min="16" max="16"/>
    <col width="13" customWidth="1" min="17" max="17"/>
    <col width="12" customWidth="1" min="18" max="18"/>
  </cols>
  <sheetData>
    <row r="1">
      <c r="A1" s="19" t="inlineStr">
        <is>
          <t>Training Needs Matrix</t>
        </is>
      </c>
    </row>
    <row r="2"/>
    <row r="3" ht="14.4" customHeight="1">
      <c r="A3" s="13" t="inlineStr">
        <is>
          <t>MeVn.ai  •  Prioritize skill gaps by role and business impact</t>
        </is>
      </c>
    </row>
    <row r="5" ht="14.4" customHeight="1">
      <c r="A5" s="20" t="inlineStr">
        <is>
          <t>OPEN NEEDS</t>
        </is>
      </c>
      <c r="C5" s="20" t="inlineStr">
        <is>
          <t>CRITICAL</t>
        </is>
      </c>
      <c r="E5" s="20" t="inlineStr">
        <is>
          <t>AVG GAP</t>
        </is>
      </c>
      <c r="G5" s="20" t="inlineStr">
        <is>
          <t>PEOPLE IMPACTED</t>
        </is>
      </c>
      <c r="J5" s="20" t="inlineStr">
        <is>
          <t>COST PER GAP-POINT, PER PERSON ($)</t>
        </is>
      </c>
    </row>
    <row r="6" ht="22.8" customHeight="1">
      <c r="A6" s="25">
        <f>COUNTIF(J9:J20,"&lt;&gt;Complete")</f>
        <v/>
      </c>
      <c r="B6" s="26" t="n"/>
      <c r="C6" s="25">
        <f>COUNTIF(I9:I20,"Critical")</f>
        <v/>
      </c>
      <c r="D6" s="26" t="n"/>
      <c r="E6" s="25">
        <f>AVERAGE(G9:G20)</f>
        <v/>
      </c>
      <c r="F6" s="26" t="n"/>
      <c r="G6" s="25">
        <f>SUM(K9:K20)</f>
        <v/>
      </c>
      <c r="H6" s="26" t="n"/>
      <c r="J6" s="27" t="n">
        <v>130</v>
      </c>
    </row>
    <row r="8" ht="28.8" customHeight="1">
      <c r="A8" s="5" t="inlineStr">
        <is>
          <t>Need ID</t>
        </is>
      </c>
      <c r="B8" s="5" t="inlineStr">
        <is>
          <t>Department</t>
        </is>
      </c>
      <c r="C8" s="5" t="inlineStr">
        <is>
          <t>Role</t>
        </is>
      </c>
      <c r="D8" s="5" t="inlineStr">
        <is>
          <t>Capability / Skill</t>
        </is>
      </c>
      <c r="E8" s="5" t="inlineStr">
        <is>
          <t>Current Level</t>
        </is>
      </c>
      <c r="F8" s="5" t="inlineStr">
        <is>
          <t>Target Level</t>
        </is>
      </c>
      <c r="G8" s="5" t="inlineStr">
        <is>
          <t>Gap</t>
        </is>
      </c>
      <c r="H8" s="5" t="inlineStr">
        <is>
          <t>Requirement</t>
        </is>
      </c>
      <c r="I8" s="5" t="inlineStr">
        <is>
          <t>Priority</t>
        </is>
      </c>
      <c r="J8" s="5" t="inlineStr">
        <is>
          <t>Status</t>
        </is>
      </c>
      <c r="K8" s="5" t="inlineStr">
        <is>
          <t>People Impacted</t>
        </is>
      </c>
      <c r="L8" s="5" t="inlineStr">
        <is>
          <t>Owner</t>
        </is>
      </c>
      <c r="M8" s="5" t="inlineStr">
        <is>
          <t>Target Date</t>
        </is>
      </c>
      <c r="N8" s="28" t="inlineStr">
        <is>
          <t>Recommended Delivery</t>
        </is>
      </c>
      <c r="O8" s="28" t="inlineStr">
        <is>
          <t>Est. Cost to Close</t>
        </is>
      </c>
      <c r="P8" s="28" t="inlineStr">
        <is>
          <t>Priority Score</t>
        </is>
      </c>
      <c r="Q8" s="28" t="inlineStr">
        <is>
          <t>Days to Target</t>
        </is>
      </c>
      <c r="R8" s="28" t="inlineStr">
        <is>
          <t>Risk Flag</t>
        </is>
      </c>
    </row>
    <row r="9">
      <c r="A9" s="6" t="inlineStr">
        <is>
          <t>TN-001</t>
        </is>
      </c>
      <c r="B9" s="6" t="inlineStr">
        <is>
          <t>Operations</t>
        </is>
      </c>
      <c r="C9" s="6" t="inlineStr">
        <is>
          <t>Warehouse Associate</t>
        </is>
      </c>
      <c r="D9" s="6" t="inlineStr">
        <is>
          <t>Safety procedures</t>
        </is>
      </c>
      <c r="E9" s="6" t="n">
        <v>2</v>
      </c>
      <c r="F9" s="6" t="n">
        <v>4</v>
      </c>
      <c r="G9" s="6">
        <f>F9-E9</f>
        <v/>
      </c>
      <c r="H9" s="6" t="inlineStr">
        <is>
          <t>Mandatory</t>
        </is>
      </c>
      <c r="I9" s="6" t="inlineStr">
        <is>
          <t>Critical</t>
        </is>
      </c>
      <c r="J9" s="6" t="inlineStr">
        <is>
          <t>In Progress</t>
        </is>
      </c>
      <c r="K9" s="6" t="n">
        <v>42</v>
      </c>
      <c r="L9" s="6" t="inlineStr">
        <is>
          <t>Priya Shah</t>
        </is>
      </c>
      <c r="M9" s="7" t="n">
        <v>46249</v>
      </c>
      <c r="N9" s="29" t="inlineStr">
        <is>
          <t>Blended</t>
        </is>
      </c>
      <c r="O9" s="30">
        <f>G9*K9*$J$6</f>
        <v/>
      </c>
      <c r="P9" s="31">
        <f>(G9*K9*VLOOKUP(H9,Lists!$G$2:$H$5,2,FALSE))+ROW()/100000</f>
        <v/>
      </c>
      <c r="Q9" s="32">
        <f>M9-TODAY()</f>
        <v/>
      </c>
      <c r="R9" s="29">
        <f>IF(AND(Q9&lt;30,J9&lt;&gt;"Complete"),"At Risk","On Track")</f>
        <v/>
      </c>
    </row>
    <row r="10">
      <c r="A10" s="8" t="inlineStr">
        <is>
          <t>TN-002</t>
        </is>
      </c>
      <c r="B10" s="8" t="inlineStr">
        <is>
          <t>Sales</t>
        </is>
      </c>
      <c r="C10" s="8" t="inlineStr">
        <is>
          <t>Account Executive</t>
        </is>
      </c>
      <c r="D10" s="8" t="inlineStr">
        <is>
          <t>Consultative selling</t>
        </is>
      </c>
      <c r="E10" s="8" t="n">
        <v>3</v>
      </c>
      <c r="F10" s="8" t="n">
        <v>4</v>
      </c>
      <c r="G10" s="8">
        <f>F10-E10</f>
        <v/>
      </c>
      <c r="H10" s="8" t="inlineStr">
        <is>
          <t>Role-required</t>
        </is>
      </c>
      <c r="I10" s="8" t="inlineStr">
        <is>
          <t>High</t>
        </is>
      </c>
      <c r="J10" s="8" t="inlineStr">
        <is>
          <t>Planned</t>
        </is>
      </c>
      <c r="K10" s="8" t="n">
        <v>18</v>
      </c>
      <c r="L10" s="8" t="inlineStr">
        <is>
          <t>Daniel Lee</t>
        </is>
      </c>
      <c r="M10" s="9" t="n">
        <v>46295</v>
      </c>
      <c r="N10" s="29" t="inlineStr">
        <is>
          <t>Virtual</t>
        </is>
      </c>
      <c r="O10" s="30">
        <f>G10*K10*$J$6</f>
        <v/>
      </c>
      <c r="P10" s="31">
        <f>(G10*K10*VLOOKUP(H10,Lists!$G$2:$H$5,2,FALSE))+ROW()/100000</f>
        <v/>
      </c>
      <c r="Q10" s="32">
        <f>M10-TODAY()</f>
        <v/>
      </c>
      <c r="R10" s="29">
        <f>IF(AND(Q10&lt;30,J10&lt;&gt;"Complete"),"At Risk","On Track")</f>
        <v/>
      </c>
    </row>
    <row r="11">
      <c r="A11" s="8" t="inlineStr">
        <is>
          <t>TN-003</t>
        </is>
      </c>
      <c r="B11" s="8" t="inlineStr">
        <is>
          <t>Customer Success</t>
        </is>
      </c>
      <c r="C11" s="8" t="inlineStr">
        <is>
          <t>CS Manager</t>
        </is>
      </c>
      <c r="D11" s="8" t="inlineStr">
        <is>
          <t>Renewal risk analysis</t>
        </is>
      </c>
      <c r="E11" s="8" t="n">
        <v>2</v>
      </c>
      <c r="F11" s="8" t="n">
        <v>4</v>
      </c>
      <c r="G11" s="8">
        <f>F11-E11</f>
        <v/>
      </c>
      <c r="H11" s="8" t="inlineStr">
        <is>
          <t>Role-required</t>
        </is>
      </c>
      <c r="I11" s="8" t="inlineStr">
        <is>
          <t>High</t>
        </is>
      </c>
      <c r="J11" s="8" t="inlineStr">
        <is>
          <t>Not Started</t>
        </is>
      </c>
      <c r="K11" s="8" t="n">
        <v>12</v>
      </c>
      <c r="L11" s="8" t="inlineStr">
        <is>
          <t>Amina Khan</t>
        </is>
      </c>
      <c r="M11" s="9" t="n">
        <v>46310</v>
      </c>
      <c r="N11" s="29" t="inlineStr">
        <is>
          <t>eLearning</t>
        </is>
      </c>
      <c r="O11" s="30">
        <f>G11*K11*$J$6</f>
        <v/>
      </c>
      <c r="P11" s="31">
        <f>(G11*K11*VLOOKUP(H11,Lists!$G$2:$H$5,2,FALSE))+ROW()/100000</f>
        <v/>
      </c>
      <c r="Q11" s="32">
        <f>M11-TODAY()</f>
        <v/>
      </c>
      <c r="R11" s="29">
        <f>IF(AND(Q11&lt;30,J11&lt;&gt;"Complete"),"At Risk","On Track")</f>
        <v/>
      </c>
    </row>
    <row r="12">
      <c r="A12" s="8" t="inlineStr">
        <is>
          <t>TN-004</t>
        </is>
      </c>
      <c r="B12" s="8" t="inlineStr">
        <is>
          <t>IT</t>
        </is>
      </c>
      <c r="C12" s="8" t="inlineStr">
        <is>
          <t>Service Desk Analyst</t>
        </is>
      </c>
      <c r="D12" s="8" t="inlineStr">
        <is>
          <t>Security incident triage</t>
        </is>
      </c>
      <c r="E12" s="8" t="n">
        <v>2</v>
      </c>
      <c r="F12" s="8" t="n">
        <v>4</v>
      </c>
      <c r="G12" s="8">
        <f>F12-E12</f>
        <v/>
      </c>
      <c r="H12" s="8" t="inlineStr">
        <is>
          <t>Mandatory</t>
        </is>
      </c>
      <c r="I12" s="8" t="inlineStr">
        <is>
          <t>Critical</t>
        </is>
      </c>
      <c r="J12" s="8" t="inlineStr">
        <is>
          <t>Planned</t>
        </is>
      </c>
      <c r="K12" s="8" t="n">
        <v>15</v>
      </c>
      <c r="L12" s="8" t="inlineStr">
        <is>
          <t>Marco Ruiz</t>
        </is>
      </c>
      <c r="M12" s="9" t="n">
        <v>46265</v>
      </c>
      <c r="N12" s="29" t="inlineStr">
        <is>
          <t>Blended</t>
        </is>
      </c>
      <c r="O12" s="30">
        <f>G12*K12*$J$6</f>
        <v/>
      </c>
      <c r="P12" s="31">
        <f>(G12*K12*VLOOKUP(H12,Lists!$G$2:$H$5,2,FALSE))+ROW()/100000</f>
        <v/>
      </c>
      <c r="Q12" s="32">
        <f>M12-TODAY()</f>
        <v/>
      </c>
      <c r="R12" s="29">
        <f>IF(AND(Q12&lt;30,J12&lt;&gt;"Complete"),"At Risk","On Track")</f>
        <v/>
      </c>
    </row>
    <row r="13">
      <c r="A13" s="8" t="inlineStr">
        <is>
          <t>TN-005</t>
        </is>
      </c>
      <c r="B13" s="8" t="inlineStr">
        <is>
          <t>People</t>
        </is>
      </c>
      <c r="C13" s="8" t="inlineStr">
        <is>
          <t>People Manager</t>
        </is>
      </c>
      <c r="D13" s="8" t="inlineStr">
        <is>
          <t>Inclusive leadership</t>
        </is>
      </c>
      <c r="E13" s="8" t="n">
        <v>3</v>
      </c>
      <c r="F13" s="8" t="n">
        <v>4</v>
      </c>
      <c r="G13" s="8">
        <f>F13-E13</f>
        <v/>
      </c>
      <c r="H13" s="8" t="inlineStr">
        <is>
          <t>Recommended</t>
        </is>
      </c>
      <c r="I13" s="8" t="inlineStr">
        <is>
          <t>Medium</t>
        </is>
      </c>
      <c r="J13" s="8" t="inlineStr">
        <is>
          <t>Complete</t>
        </is>
      </c>
      <c r="K13" s="8" t="n">
        <v>26</v>
      </c>
      <c r="L13" s="8" t="inlineStr">
        <is>
          <t>Sofia Patel</t>
        </is>
      </c>
      <c r="M13" s="9" t="n">
        <v>46218</v>
      </c>
      <c r="N13" s="29" t="inlineStr">
        <is>
          <t>Classroom</t>
        </is>
      </c>
      <c r="O13" s="30">
        <f>G13*K13*$J$6</f>
        <v/>
      </c>
      <c r="P13" s="31">
        <f>(G13*K13*VLOOKUP(H13,Lists!$G$2:$H$5,2,FALSE))+ROW()/100000</f>
        <v/>
      </c>
      <c r="Q13" s="32">
        <f>M13-TODAY()</f>
        <v/>
      </c>
      <c r="R13" s="29">
        <f>IF(AND(Q13&lt;30,J13&lt;&gt;"Complete"),"At Risk","On Track")</f>
        <v/>
      </c>
    </row>
    <row r="14">
      <c r="A14" s="8" t="inlineStr">
        <is>
          <t>TN-006</t>
        </is>
      </c>
      <c r="B14" s="8" t="inlineStr">
        <is>
          <t>Finance</t>
        </is>
      </c>
      <c r="C14" s="8" t="inlineStr">
        <is>
          <t>Financial Analyst</t>
        </is>
      </c>
      <c r="D14" s="8" t="inlineStr">
        <is>
          <t>Data storytelling</t>
        </is>
      </c>
      <c r="E14" s="8" t="n">
        <v>2</v>
      </c>
      <c r="F14" s="8" t="n">
        <v>4</v>
      </c>
      <c r="G14" s="8">
        <f>F14-E14</f>
        <v/>
      </c>
      <c r="H14" s="8" t="inlineStr">
        <is>
          <t>Recommended</t>
        </is>
      </c>
      <c r="I14" s="8" t="inlineStr">
        <is>
          <t>Medium</t>
        </is>
      </c>
      <c r="J14" s="8" t="inlineStr">
        <is>
          <t>In Progress</t>
        </is>
      </c>
      <c r="K14" s="8" t="n">
        <v>9</v>
      </c>
      <c r="L14" s="8" t="inlineStr">
        <is>
          <t>Wei Chen</t>
        </is>
      </c>
      <c r="M14" s="9" t="n">
        <v>46327</v>
      </c>
      <c r="N14" s="29" t="inlineStr">
        <is>
          <t>Virtual</t>
        </is>
      </c>
      <c r="O14" s="30">
        <f>G14*K14*$J$6</f>
        <v/>
      </c>
      <c r="P14" s="31">
        <f>(G14*K14*VLOOKUP(H14,Lists!$G$2:$H$5,2,FALSE))+ROW()/100000</f>
        <v/>
      </c>
      <c r="Q14" s="32">
        <f>M14-TODAY()</f>
        <v/>
      </c>
      <c r="R14" s="29">
        <f>IF(AND(Q14&lt;30,J14&lt;&gt;"Complete"),"At Risk","On Track")</f>
        <v/>
      </c>
    </row>
    <row r="15">
      <c r="A15" s="8" t="inlineStr">
        <is>
          <t>TN-007</t>
        </is>
      </c>
      <c r="B15" s="8" t="inlineStr">
        <is>
          <t>Operations</t>
        </is>
      </c>
      <c r="C15" s="8" t="inlineStr">
        <is>
          <t>Team Lead</t>
        </is>
      </c>
      <c r="D15" s="8" t="inlineStr">
        <is>
          <t>Coaching conversations</t>
        </is>
      </c>
      <c r="E15" s="8" t="n">
        <v>2</v>
      </c>
      <c r="F15" s="8" t="n">
        <v>4</v>
      </c>
      <c r="G15" s="8">
        <f>F15-E15</f>
        <v/>
      </c>
      <c r="H15" s="8" t="inlineStr">
        <is>
          <t>Role-required</t>
        </is>
      </c>
      <c r="I15" s="8" t="inlineStr">
        <is>
          <t>High</t>
        </is>
      </c>
      <c r="J15" s="8" t="inlineStr">
        <is>
          <t>Not Started</t>
        </is>
      </c>
      <c r="K15" s="8" t="n">
        <v>14</v>
      </c>
      <c r="L15" s="8" t="inlineStr">
        <is>
          <t>Priya Shah</t>
        </is>
      </c>
      <c r="M15" s="9" t="n">
        <v>46296</v>
      </c>
      <c r="N15" s="29" t="inlineStr">
        <is>
          <t>Classroom</t>
        </is>
      </c>
      <c r="O15" s="30">
        <f>G15*K15*$J$6</f>
        <v/>
      </c>
      <c r="P15" s="31">
        <f>(G15*K15*VLOOKUP(H15,Lists!$G$2:$H$5,2,FALSE))+ROW()/100000</f>
        <v/>
      </c>
      <c r="Q15" s="32">
        <f>M15-TODAY()</f>
        <v/>
      </c>
      <c r="R15" s="29">
        <f>IF(AND(Q15&lt;30,J15&lt;&gt;"Complete"),"At Risk","On Track")</f>
        <v/>
      </c>
    </row>
    <row r="16">
      <c r="A16" s="8" t="inlineStr">
        <is>
          <t>TN-008</t>
        </is>
      </c>
      <c r="B16" s="8" t="inlineStr">
        <is>
          <t>Legal</t>
        </is>
      </c>
      <c r="C16" s="8" t="inlineStr">
        <is>
          <t>Contract Specialist</t>
        </is>
      </c>
      <c r="D16" s="8" t="inlineStr">
        <is>
          <t>AI use policy</t>
        </is>
      </c>
      <c r="E16" s="8" t="n">
        <v>1</v>
      </c>
      <c r="F16" s="8" t="n">
        <v>3</v>
      </c>
      <c r="G16" s="8">
        <f>F16-E16</f>
        <v/>
      </c>
      <c r="H16" s="8" t="inlineStr">
        <is>
          <t>Mandatory</t>
        </is>
      </c>
      <c r="I16" s="8" t="inlineStr">
        <is>
          <t>Critical</t>
        </is>
      </c>
      <c r="J16" s="8" t="inlineStr">
        <is>
          <t>Planned</t>
        </is>
      </c>
      <c r="K16" s="8" t="n">
        <v>8</v>
      </c>
      <c r="L16" s="8" t="inlineStr">
        <is>
          <t>Nora James</t>
        </is>
      </c>
      <c r="M16" s="9" t="n">
        <v>46254</v>
      </c>
      <c r="N16" s="29" t="inlineStr">
        <is>
          <t>eLearning</t>
        </is>
      </c>
      <c r="O16" s="30">
        <f>G16*K16*$J$6</f>
        <v/>
      </c>
      <c r="P16" s="31">
        <f>(G16*K16*VLOOKUP(H16,Lists!$G$2:$H$5,2,FALSE))+ROW()/100000</f>
        <v/>
      </c>
      <c r="Q16" s="32">
        <f>M16-TODAY()</f>
        <v/>
      </c>
      <c r="R16" s="29">
        <f>IF(AND(Q16&lt;30,J16&lt;&gt;"Complete"),"At Risk","On Track")</f>
        <v/>
      </c>
    </row>
    <row r="17">
      <c r="A17" s="8" t="inlineStr">
        <is>
          <t>TN-009</t>
        </is>
      </c>
      <c r="B17" s="8" t="inlineStr">
        <is>
          <t>Marketing</t>
        </is>
      </c>
      <c r="C17" s="8" t="inlineStr">
        <is>
          <t>Content Strategist</t>
        </is>
      </c>
      <c r="D17" s="8" t="inlineStr">
        <is>
          <t>Accessibility standards</t>
        </is>
      </c>
      <c r="E17" s="8" t="n">
        <v>2</v>
      </c>
      <c r="F17" s="8" t="n">
        <v>4</v>
      </c>
      <c r="G17" s="8">
        <f>F17-E17</f>
        <v/>
      </c>
      <c r="H17" s="8" t="inlineStr">
        <is>
          <t>Role-required</t>
        </is>
      </c>
      <c r="I17" s="8" t="inlineStr">
        <is>
          <t>High</t>
        </is>
      </c>
      <c r="J17" s="8" t="inlineStr">
        <is>
          <t>On Hold</t>
        </is>
      </c>
      <c r="K17" s="8" t="n">
        <v>7</v>
      </c>
      <c r="L17" s="8" t="inlineStr">
        <is>
          <t>Ethan Cole</t>
        </is>
      </c>
      <c r="M17" s="9" t="n">
        <v>46357</v>
      </c>
      <c r="N17" s="29" t="inlineStr">
        <is>
          <t>eLearning</t>
        </is>
      </c>
      <c r="O17" s="30">
        <f>G17*K17*$J$6</f>
        <v/>
      </c>
      <c r="P17" s="31">
        <f>(G17*K17*VLOOKUP(H17,Lists!$G$2:$H$5,2,FALSE))+ROW()/100000</f>
        <v/>
      </c>
      <c r="Q17" s="32">
        <f>M17-TODAY()</f>
        <v/>
      </c>
      <c r="R17" s="29">
        <f>IF(AND(Q17&lt;30,J17&lt;&gt;"Complete"),"At Risk","On Track")</f>
        <v/>
      </c>
    </row>
    <row r="18">
      <c r="A18" s="8" t="inlineStr">
        <is>
          <t>TN-010</t>
        </is>
      </c>
      <c r="B18" s="8" t="inlineStr">
        <is>
          <t>Product</t>
        </is>
      </c>
      <c r="C18" s="8" t="inlineStr">
        <is>
          <t>Product Manager</t>
        </is>
      </c>
      <c r="D18" s="8" t="inlineStr">
        <is>
          <t>Experiment design</t>
        </is>
      </c>
      <c r="E18" s="8" t="n">
        <v>3</v>
      </c>
      <c r="F18" s="8" t="n">
        <v>4</v>
      </c>
      <c r="G18" s="8">
        <f>F18-E18</f>
        <v/>
      </c>
      <c r="H18" s="8" t="inlineStr">
        <is>
          <t>Recommended</t>
        </is>
      </c>
      <c r="I18" s="8" t="inlineStr">
        <is>
          <t>Low</t>
        </is>
      </c>
      <c r="J18" s="8" t="inlineStr">
        <is>
          <t>Complete</t>
        </is>
      </c>
      <c r="K18" s="8" t="n">
        <v>11</v>
      </c>
      <c r="L18" s="8" t="inlineStr">
        <is>
          <t>Maya Singh</t>
        </is>
      </c>
      <c r="M18" s="9" t="n">
        <v>46203</v>
      </c>
      <c r="N18" s="29" t="inlineStr">
        <is>
          <t>Virtual</t>
        </is>
      </c>
      <c r="O18" s="30">
        <f>G18*K18*$J$6</f>
        <v/>
      </c>
      <c r="P18" s="31">
        <f>(G18*K18*VLOOKUP(H18,Lists!$G$2:$H$5,2,FALSE))+ROW()/100000</f>
        <v/>
      </c>
      <c r="Q18" s="32">
        <f>M18-TODAY()</f>
        <v/>
      </c>
      <c r="R18" s="29">
        <f>IF(AND(Q18&lt;30,J18&lt;&gt;"Complete"),"At Risk","On Track")</f>
        <v/>
      </c>
    </row>
    <row r="19">
      <c r="A19" s="8" t="inlineStr">
        <is>
          <t>TN-011</t>
        </is>
      </c>
      <c r="B19" s="8" t="inlineStr">
        <is>
          <t>Engineering</t>
        </is>
      </c>
      <c r="C19" s="8" t="inlineStr">
        <is>
          <t>Software Engineer</t>
        </is>
      </c>
      <c r="D19" s="8" t="inlineStr">
        <is>
          <t>Secure coding</t>
        </is>
      </c>
      <c r="E19" s="8" t="n">
        <v>3</v>
      </c>
      <c r="F19" s="8" t="n">
        <v>5</v>
      </c>
      <c r="G19" s="8">
        <f>F19-E19</f>
        <v/>
      </c>
      <c r="H19" s="8" t="inlineStr">
        <is>
          <t>Mandatory</t>
        </is>
      </c>
      <c r="I19" s="8" t="inlineStr">
        <is>
          <t>Critical</t>
        </is>
      </c>
      <c r="J19" s="8" t="inlineStr">
        <is>
          <t>In Progress</t>
        </is>
      </c>
      <c r="K19" s="8" t="n">
        <v>35</v>
      </c>
      <c r="L19" s="8" t="inlineStr">
        <is>
          <t>Alex Morgan</t>
        </is>
      </c>
      <c r="M19" s="9" t="n">
        <v>46280</v>
      </c>
      <c r="N19" s="29" t="inlineStr">
        <is>
          <t>eLearning</t>
        </is>
      </c>
      <c r="O19" s="30">
        <f>G19*K19*$J$6</f>
        <v/>
      </c>
      <c r="P19" s="31">
        <f>(G19*K19*VLOOKUP(H19,Lists!$G$2:$H$5,2,FALSE))+ROW()/100000</f>
        <v/>
      </c>
      <c r="Q19" s="32">
        <f>M19-TODAY()</f>
        <v/>
      </c>
      <c r="R19" s="29">
        <f>IF(AND(Q19&lt;30,J19&lt;&gt;"Complete"),"At Risk","On Track")</f>
        <v/>
      </c>
    </row>
    <row r="20">
      <c r="A20" s="10" t="inlineStr">
        <is>
          <t>TN-012</t>
        </is>
      </c>
      <c r="B20" s="10" t="inlineStr">
        <is>
          <t>Support</t>
        </is>
      </c>
      <c r="C20" s="10" t="inlineStr">
        <is>
          <t>Support Specialist</t>
        </is>
      </c>
      <c r="D20" s="10" t="inlineStr">
        <is>
          <t>De-escalation</t>
        </is>
      </c>
      <c r="E20" s="10" t="n">
        <v>2</v>
      </c>
      <c r="F20" s="10" t="n">
        <v>4</v>
      </c>
      <c r="G20" s="10">
        <f>F20-E20</f>
        <v/>
      </c>
      <c r="H20" s="10" t="inlineStr">
        <is>
          <t>Role-required</t>
        </is>
      </c>
      <c r="I20" s="10" t="inlineStr">
        <is>
          <t>High</t>
        </is>
      </c>
      <c r="J20" s="10" t="inlineStr">
        <is>
          <t>Planned</t>
        </is>
      </c>
      <c r="K20" s="10" t="n">
        <v>21</v>
      </c>
      <c r="L20" s="10" t="inlineStr">
        <is>
          <t>Jamie Brooks</t>
        </is>
      </c>
      <c r="M20" s="11" t="n">
        <v>46315</v>
      </c>
      <c r="N20" s="29" t="inlineStr">
        <is>
          <t>Blended</t>
        </is>
      </c>
      <c r="O20" s="30">
        <f>G20*K20*$J$6</f>
        <v/>
      </c>
      <c r="P20" s="31">
        <f>(G20*K20*VLOOKUP(H20,Lists!$G$2:$H$5,2,FALSE))+ROW()/100000</f>
        <v/>
      </c>
      <c r="Q20" s="32">
        <f>M20-TODAY()</f>
        <v/>
      </c>
      <c r="R20" s="29">
        <f>IF(AND(Q20&lt;30,J20&lt;&gt;"Complete"),"At Risk","On Track")</f>
        <v/>
      </c>
    </row>
    <row r="23">
      <c r="A23" s="33" t="inlineStr">
        <is>
          <t>Top 3 Priorities Right Now</t>
        </is>
      </c>
    </row>
    <row r="24">
      <c r="A24" s="34" t="inlineStr">
        <is>
          <t>Auto-ranked by Priority Score (Gap x People Impacted x Requirement weight) — re-ranks live as you edit rows above.</t>
        </is>
      </c>
    </row>
    <row r="26">
      <c r="A26" s="35" t="inlineStr">
        <is>
          <t>Rank</t>
        </is>
      </c>
      <c r="B26" s="35" t="inlineStr">
        <is>
          <t>Need ID</t>
        </is>
      </c>
      <c r="C26" s="35" t="inlineStr">
        <is>
          <t>Role</t>
        </is>
      </c>
      <c r="D26" s="35" t="inlineStr">
        <is>
          <t>Capability / Skill</t>
        </is>
      </c>
      <c r="E26" s="35" t="inlineStr">
        <is>
          <t>Gap</t>
        </is>
      </c>
      <c r="F26" s="35" t="inlineStr">
        <is>
          <t>People Impacted</t>
        </is>
      </c>
      <c r="G26" s="35" t="inlineStr">
        <is>
          <t>Owner</t>
        </is>
      </c>
      <c r="H26" s="35" t="inlineStr">
        <is>
          <t>Target Date</t>
        </is>
      </c>
    </row>
    <row r="27">
      <c r="A27" s="29" t="n">
        <v>1</v>
      </c>
      <c r="B27" s="29">
        <f>INDEX($A$9:$A$20,MATCH(LARGE($P$9:$P$20,1),$P$9:$P$20,0))</f>
        <v/>
      </c>
      <c r="C27" s="29">
        <f>INDEX($C$9:$C$20,MATCH(LARGE($P$9:$P$20,1),$P$9:$P$20,0))</f>
        <v/>
      </c>
      <c r="D27" s="29">
        <f>INDEX($D$9:$D$20,MATCH(LARGE($P$9:$P$20,1),$P$9:$P$20,0))</f>
        <v/>
      </c>
      <c r="E27" s="29">
        <f>INDEX($G$9:$G$20,MATCH(LARGE($P$9:$P$20,1),$P$9:$P$20,0))</f>
        <v/>
      </c>
      <c r="F27" s="29">
        <f>INDEX($K$9:$K$20,MATCH(LARGE($P$9:$P$20,1),$P$9:$P$20,0))</f>
        <v/>
      </c>
      <c r="G27" s="29">
        <f>INDEX($L$9:$L$20,MATCH(LARGE($P$9:$P$20,1),$P$9:$P$20,0))</f>
        <v/>
      </c>
      <c r="H27" s="36">
        <f>INDEX($M$9:$M$20,MATCH(LARGE($P$9:$P$20,1),$P$9:$P$20,0))</f>
        <v/>
      </c>
    </row>
    <row r="28">
      <c r="A28" s="37" t="n">
        <v>2</v>
      </c>
      <c r="B28" s="37">
        <f>INDEX($A$9:$A$20,MATCH(LARGE($P$9:$P$20,2),$P$9:$P$20,0))</f>
        <v/>
      </c>
      <c r="C28" s="37">
        <f>INDEX($C$9:$C$20,MATCH(LARGE($P$9:$P$20,2),$P$9:$P$20,0))</f>
        <v/>
      </c>
      <c r="D28" s="37">
        <f>INDEX($D$9:$D$20,MATCH(LARGE($P$9:$P$20,2),$P$9:$P$20,0))</f>
        <v/>
      </c>
      <c r="E28" s="37">
        <f>INDEX($G$9:$G$20,MATCH(LARGE($P$9:$P$20,2),$P$9:$P$20,0))</f>
        <v/>
      </c>
      <c r="F28" s="37">
        <f>INDEX($K$9:$K$20,MATCH(LARGE($P$9:$P$20,2),$P$9:$P$20,0))</f>
        <v/>
      </c>
      <c r="G28" s="37">
        <f>INDEX($L$9:$L$20,MATCH(LARGE($P$9:$P$20,2),$P$9:$P$20,0))</f>
        <v/>
      </c>
      <c r="H28" s="38">
        <f>INDEX($M$9:$M$20,MATCH(LARGE($P$9:$P$20,2),$P$9:$P$20,0))</f>
        <v/>
      </c>
    </row>
    <row r="29">
      <c r="A29" s="29" t="n">
        <v>3</v>
      </c>
      <c r="B29" s="29">
        <f>INDEX($A$9:$A$20,MATCH(LARGE($P$9:$P$20,3),$P$9:$P$20,0))</f>
        <v/>
      </c>
      <c r="C29" s="29">
        <f>INDEX($C$9:$C$20,MATCH(LARGE($P$9:$P$20,3),$P$9:$P$20,0))</f>
        <v/>
      </c>
      <c r="D29" s="29">
        <f>INDEX($D$9:$D$20,MATCH(LARGE($P$9:$P$20,3),$P$9:$P$20,0))</f>
        <v/>
      </c>
      <c r="E29" s="29">
        <f>INDEX($G$9:$G$20,MATCH(LARGE($P$9:$P$20,3),$P$9:$P$20,0))</f>
        <v/>
      </c>
      <c r="F29" s="29">
        <f>INDEX($K$9:$K$20,MATCH(LARGE($P$9:$P$20,3),$P$9:$P$20,0))</f>
        <v/>
      </c>
      <c r="G29" s="29">
        <f>INDEX($L$9:$L$20,MATCH(LARGE($P$9:$P$20,3),$P$9:$P$20,0))</f>
        <v/>
      </c>
      <c r="H29" s="36">
        <f>INDEX($M$9:$M$20,MATCH(LARGE($P$9:$P$20,3),$P$9:$P$20,0))</f>
        <v/>
      </c>
    </row>
  </sheetData>
  <mergeCells count="14">
    <mergeCell ref="E6:F6"/>
    <mergeCell ref="C6:D6"/>
    <mergeCell ref="A1:M2"/>
    <mergeCell ref="A24:H24"/>
    <mergeCell ref="C5:D5"/>
    <mergeCell ref="A5:B5"/>
    <mergeCell ref="G5:H5"/>
    <mergeCell ref="E5:F5"/>
    <mergeCell ref="A3:M3"/>
    <mergeCell ref="J6:M6"/>
    <mergeCell ref="G6:H6"/>
    <mergeCell ref="A23:H23"/>
    <mergeCell ref="J5:M5"/>
    <mergeCell ref="A6:B6"/>
  </mergeCells>
  <conditionalFormatting sqref="G9:G20">
    <cfRule type="colorScale" priority="2">
      <colorScale>
        <cfvo type="min"/>
        <cfvo type="percentile" val="50"/>
        <cfvo type="max"/>
        <color rgb="FFD9F2E3"/>
        <color rgb="FFFFF2CC"/>
        <color rgb="FFF4CCCC"/>
      </colorScale>
    </cfRule>
  </conditionalFormatting>
  <conditionalFormatting sqref="I9:I20">
    <cfRule type="containsText" priority="1" operator="containsText" dxfId="0" text="Critical"/>
  </conditionalFormatting>
  <conditionalFormatting sqref="O9:O20">
    <cfRule type="colorScale" priority="3">
      <colorScale>
        <cfvo type="min"/>
        <cfvo type="percentile" val="50"/>
        <cfvo type="max"/>
        <color rgb="0063BE7B"/>
        <color rgb="00FFEB84"/>
        <color rgb="00F8696B"/>
      </colorScale>
    </cfRule>
  </conditionalFormatting>
  <conditionalFormatting sqref="R9:R20">
    <cfRule type="colorScale" priority="4">
      <colorScale>
        <cfvo type="min"/>
        <cfvo type="percentile" val="50"/>
        <cfvo type="max"/>
        <color rgb="0063BE7B"/>
        <color rgb="00FFEB84"/>
        <color rgb="00F8696B"/>
      </colorScale>
    </cfRule>
  </conditionalFormatting>
  <dataValidations count="5">
    <dataValidation sqref="E9:F20" showDropDown="0" showInputMessage="0" showErrorMessage="0" allowBlank="0" type="whole">
      <formula1>1</formula1>
      <formula2>5</formula2>
    </dataValidation>
    <dataValidation sqref="H9:H20" showDropDown="0" showInputMessage="0" showErrorMessage="0" allowBlank="0" type="list">
      <formula1>"Mandatory,Role-required,Recommended,Optional"</formula1>
    </dataValidation>
    <dataValidation sqref="I9:I20" showDropDown="0" showInputMessage="0" showErrorMessage="0" allowBlank="0" type="list">
      <formula1>"Critical,High,Medium,Low"</formula1>
    </dataValidation>
    <dataValidation sqref="J9:J20" showDropDown="0" showInputMessage="0" showErrorMessage="0" allowBlank="0" type="list">
      <formula1>"Not Started,Planned,In Progress,Complete,On Hold"</formula1>
    </dataValidation>
    <dataValidation sqref="N9:N20" showDropDown="0" showInputMessage="0" showErrorMessage="0" allowBlank="1" type="list">
      <formula1>=Lists!$J$2:$J$4</formula1>
    </dataValidation>
  </dataValidation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0"/>
  <sheetViews>
    <sheetView showGridLines="0" workbookViewId="0">
      <selection activeCell="A1" sqref="A1:L2"/>
    </sheetView>
  </sheetViews>
  <sheetFormatPr baseColWidth="8" defaultRowHeight="13.8"/>
  <cols>
    <col width="12" customWidth="1" min="1" max="1"/>
    <col width="23" customWidth="1" min="2" max="2"/>
    <col width="17" customWidth="1" min="3" max="3"/>
    <col width="12" customWidth="1" min="4" max="4"/>
    <col width="28" customWidth="1" min="5" max="5"/>
    <col width="17" customWidth="1" min="6" max="6"/>
    <col width="10" customWidth="1" min="7" max="7"/>
    <col width="27" customWidth="1" min="8" max="8"/>
    <col width="14" customWidth="1" min="9" max="9"/>
    <col width="17" customWidth="1" min="10" max="10"/>
    <col width="18" customWidth="1" min="11" max="11"/>
    <col width="28" customWidth="1" min="12" max="12"/>
  </cols>
  <sheetData>
    <row r="1">
      <c r="A1" s="19" t="inlineStr">
        <is>
          <t>Role-to-Course Mapping</t>
        </is>
      </c>
    </row>
    <row r="2"/>
    <row r="3" ht="14.4" customHeight="1">
      <c r="A3" s="13" t="inlineStr">
        <is>
          <t>MeVn.ai  •  Define required learning by role and sequence</t>
        </is>
      </c>
    </row>
    <row r="5" ht="14.4" customHeight="1">
      <c r="A5" s="20" t="inlineStr">
        <is>
          <t>MAPPINGS</t>
        </is>
      </c>
      <c r="C5" s="20" t="inlineStr">
        <is>
          <t>MANDATORY</t>
        </is>
      </c>
      <c r="E5" s="20" t="inlineStr">
        <is>
          <t>ROLES MAPPED</t>
        </is>
      </c>
      <c r="G5" s="20" t="inlineStr">
        <is>
          <t>LIVE COURSES</t>
        </is>
      </c>
    </row>
    <row r="6" ht="22.8" customHeight="1">
      <c r="A6" s="25">
        <f>COUNTA(A9:A20)</f>
        <v/>
      </c>
      <c r="B6" s="26" t="n"/>
      <c r="C6" s="25">
        <f>COUNTIF(F9:F20,"Mandatory")</f>
        <v/>
      </c>
      <c r="D6" s="26" t="n"/>
      <c r="E6" s="25">
        <f>COUNTA(B9:B20)</f>
        <v/>
      </c>
      <c r="F6" s="26" t="n"/>
      <c r="G6" s="25">
        <f>COUNTIF(J9:J20,"Live")</f>
        <v/>
      </c>
      <c r="H6" s="26" t="n"/>
    </row>
    <row r="8" ht="14.4" customHeight="1">
      <c r="A8" s="5" t="inlineStr">
        <is>
          <t>Map ID</t>
        </is>
      </c>
      <c r="B8" s="5" t="inlineStr">
        <is>
          <t>Role</t>
        </is>
      </c>
      <c r="C8" s="5" t="inlineStr">
        <is>
          <t>Department</t>
        </is>
      </c>
      <c r="D8" s="5" t="inlineStr">
        <is>
          <t>Course ID</t>
        </is>
      </c>
      <c r="E8" s="5" t="inlineStr">
        <is>
          <t>Course Title</t>
        </is>
      </c>
      <c r="F8" s="5" t="inlineStr">
        <is>
          <t>Requirement</t>
        </is>
      </c>
      <c r="G8" s="5" t="inlineStr">
        <is>
          <t>Sequence</t>
        </is>
      </c>
      <c r="H8" s="5" t="inlineStr">
        <is>
          <t>Prerequisite</t>
        </is>
      </c>
      <c r="I8" s="5" t="inlineStr">
        <is>
          <t>Delivery</t>
        </is>
      </c>
      <c r="J8" s="5" t="inlineStr">
        <is>
          <t>Course Status</t>
        </is>
      </c>
      <c r="K8" s="5" t="inlineStr">
        <is>
          <t>Owner</t>
        </is>
      </c>
      <c r="L8" s="5" t="inlineStr">
        <is>
          <t>Notes</t>
        </is>
      </c>
    </row>
    <row r="9">
      <c r="A9" s="6" t="inlineStr">
        <is>
          <t>MAP-001</t>
        </is>
      </c>
      <c r="B9" s="6" t="inlineStr">
        <is>
          <t>Warehouse Associate</t>
        </is>
      </c>
      <c r="C9" s="6" t="inlineStr">
        <is>
          <t>Operations</t>
        </is>
      </c>
      <c r="D9" s="6" t="inlineStr">
        <is>
          <t>CRS-101</t>
        </is>
      </c>
      <c r="E9" s="6" t="inlineStr">
        <is>
          <t>Workplace Safety Essentials</t>
        </is>
      </c>
      <c r="F9" s="6" t="inlineStr">
        <is>
          <t>Mandatory</t>
        </is>
      </c>
      <c r="G9" s="6" t="n">
        <v>1</v>
      </c>
      <c r="H9" s="6" t="n"/>
      <c r="I9" s="6" t="inlineStr">
        <is>
          <t>Blended</t>
        </is>
      </c>
      <c r="J9" s="6" t="inlineStr">
        <is>
          <t>Live</t>
        </is>
      </c>
      <c r="K9" s="6" t="inlineStr">
        <is>
          <t>Priya Shah</t>
        </is>
      </c>
      <c r="L9" s="6" t="inlineStr">
        <is>
          <t>Complete before floor access</t>
        </is>
      </c>
    </row>
    <row r="10">
      <c r="A10" s="8" t="inlineStr">
        <is>
          <t>MAP-002</t>
        </is>
      </c>
      <c r="B10" s="8" t="inlineStr">
        <is>
          <t>Account Executive</t>
        </is>
      </c>
      <c r="C10" s="8" t="inlineStr">
        <is>
          <t>Sales</t>
        </is>
      </c>
      <c r="D10" s="8" t="inlineStr">
        <is>
          <t>CRS-210</t>
        </is>
      </c>
      <c r="E10" s="8" t="inlineStr">
        <is>
          <t>Consultative Selling</t>
        </is>
      </c>
      <c r="F10" s="8" t="inlineStr">
        <is>
          <t>Role-required</t>
        </is>
      </c>
      <c r="G10" s="8" t="n">
        <v>1</v>
      </c>
      <c r="H10" s="8" t="n"/>
      <c r="I10" s="8" t="inlineStr">
        <is>
          <t>Virtual</t>
        </is>
      </c>
      <c r="J10" s="8" t="inlineStr">
        <is>
          <t>Live</t>
        </is>
      </c>
      <c r="K10" s="8" t="inlineStr">
        <is>
          <t>Daniel Lee</t>
        </is>
      </c>
      <c r="L10" s="8" t="inlineStr">
        <is>
          <t>New-hire pathway</t>
        </is>
      </c>
    </row>
    <row r="11">
      <c r="A11" s="8" t="inlineStr">
        <is>
          <t>MAP-003</t>
        </is>
      </c>
      <c r="B11" s="8" t="inlineStr">
        <is>
          <t>CS Manager</t>
        </is>
      </c>
      <c r="C11" s="8" t="inlineStr">
        <is>
          <t>Customer Success</t>
        </is>
      </c>
      <c r="D11" s="8" t="inlineStr">
        <is>
          <t>CRS-305</t>
        </is>
      </c>
      <c r="E11" s="8" t="inlineStr">
        <is>
          <t>Renewal Risk Analysis</t>
        </is>
      </c>
      <c r="F11" s="8" t="inlineStr">
        <is>
          <t>Role-required</t>
        </is>
      </c>
      <c r="G11" s="8" t="n">
        <v>2</v>
      </c>
      <c r="H11" s="8" t="inlineStr">
        <is>
          <t>Customer Success Foundations</t>
        </is>
      </c>
      <c r="I11" s="8" t="inlineStr">
        <is>
          <t>eLearning</t>
        </is>
      </c>
      <c r="J11" s="8" t="inlineStr">
        <is>
          <t>In Development</t>
        </is>
      </c>
      <c r="K11" s="8" t="inlineStr">
        <is>
          <t>Amina Khan</t>
        </is>
      </c>
      <c r="L11" s="8" t="n"/>
    </row>
    <row r="12">
      <c r="A12" s="8" t="inlineStr">
        <is>
          <t>MAP-004</t>
        </is>
      </c>
      <c r="B12" s="8" t="inlineStr">
        <is>
          <t>Service Desk Analyst</t>
        </is>
      </c>
      <c r="C12" s="8" t="inlineStr">
        <is>
          <t>IT</t>
        </is>
      </c>
      <c r="D12" s="8" t="inlineStr">
        <is>
          <t>CRS-410</t>
        </is>
      </c>
      <c r="E12" s="8" t="inlineStr">
        <is>
          <t>Security Incident Triage</t>
        </is>
      </c>
      <c r="F12" s="8" t="inlineStr">
        <is>
          <t>Mandatory</t>
        </is>
      </c>
      <c r="G12" s="8" t="n">
        <v>1</v>
      </c>
      <c r="H12" s="8" t="inlineStr">
        <is>
          <t>Security Awareness</t>
        </is>
      </c>
      <c r="I12" s="8" t="inlineStr">
        <is>
          <t>Blended</t>
        </is>
      </c>
      <c r="J12" s="8" t="inlineStr">
        <is>
          <t>Live</t>
        </is>
      </c>
      <c r="K12" s="8" t="inlineStr">
        <is>
          <t>Marco Ruiz</t>
        </is>
      </c>
      <c r="L12" s="8" t="inlineStr">
        <is>
          <t>Annual practice lab</t>
        </is>
      </c>
    </row>
    <row r="13">
      <c r="A13" s="8" t="inlineStr">
        <is>
          <t>MAP-005</t>
        </is>
      </c>
      <c r="B13" s="8" t="inlineStr">
        <is>
          <t>People Manager</t>
        </is>
      </c>
      <c r="C13" s="8" t="inlineStr">
        <is>
          <t>People</t>
        </is>
      </c>
      <c r="D13" s="8" t="inlineStr">
        <is>
          <t>CRS-510</t>
        </is>
      </c>
      <c r="E13" s="8" t="inlineStr">
        <is>
          <t>Inclusive Leadership</t>
        </is>
      </c>
      <c r="F13" s="8" t="inlineStr">
        <is>
          <t>Recommended</t>
        </is>
      </c>
      <c r="G13" s="8" t="n">
        <v>2</v>
      </c>
      <c r="H13" s="8" t="inlineStr">
        <is>
          <t>Manager Foundations</t>
        </is>
      </c>
      <c r="I13" s="8" t="inlineStr">
        <is>
          <t>Classroom</t>
        </is>
      </c>
      <c r="J13" s="8" t="inlineStr">
        <is>
          <t>Live</t>
        </is>
      </c>
      <c r="K13" s="8" t="inlineStr">
        <is>
          <t>Sofia Patel</t>
        </is>
      </c>
      <c r="L13" s="8" t="n"/>
    </row>
    <row r="14">
      <c r="A14" s="8" t="inlineStr">
        <is>
          <t>MAP-006</t>
        </is>
      </c>
      <c r="B14" s="8" t="inlineStr">
        <is>
          <t>Financial Analyst</t>
        </is>
      </c>
      <c r="C14" s="8" t="inlineStr">
        <is>
          <t>Finance</t>
        </is>
      </c>
      <c r="D14" s="8" t="inlineStr">
        <is>
          <t>CRS-605</t>
        </is>
      </c>
      <c r="E14" s="8" t="inlineStr">
        <is>
          <t>Data Storytelling</t>
        </is>
      </c>
      <c r="F14" s="8" t="inlineStr">
        <is>
          <t>Recommended</t>
        </is>
      </c>
      <c r="G14" s="8" t="n">
        <v>2</v>
      </c>
      <c r="H14" s="8" t="inlineStr">
        <is>
          <t>Excel Analysis Basics</t>
        </is>
      </c>
      <c r="I14" s="8" t="inlineStr">
        <is>
          <t>Virtual</t>
        </is>
      </c>
      <c r="J14" s="8" t="inlineStr">
        <is>
          <t>Live</t>
        </is>
      </c>
      <c r="K14" s="8" t="inlineStr">
        <is>
          <t>Wei Chen</t>
        </is>
      </c>
      <c r="L14" s="8" t="n"/>
    </row>
    <row r="15">
      <c r="A15" s="8" t="inlineStr">
        <is>
          <t>MAP-007</t>
        </is>
      </c>
      <c r="B15" s="8" t="inlineStr">
        <is>
          <t>Team Lead</t>
        </is>
      </c>
      <c r="C15" s="8" t="inlineStr">
        <is>
          <t>Operations</t>
        </is>
      </c>
      <c r="D15" s="8" t="inlineStr">
        <is>
          <t>CRS-520</t>
        </is>
      </c>
      <c r="E15" s="8" t="inlineStr">
        <is>
          <t>Coaching Conversations</t>
        </is>
      </c>
      <c r="F15" s="8" t="inlineStr">
        <is>
          <t>Role-required</t>
        </is>
      </c>
      <c r="G15" s="8" t="n">
        <v>1</v>
      </c>
      <c r="H15" s="8" t="n"/>
      <c r="I15" s="8" t="inlineStr">
        <is>
          <t>Classroom</t>
        </is>
      </c>
      <c r="J15" s="8" t="inlineStr">
        <is>
          <t>In Development</t>
        </is>
      </c>
      <c r="K15" s="8" t="inlineStr">
        <is>
          <t>Priya Shah</t>
        </is>
      </c>
      <c r="L15" s="8" t="n"/>
    </row>
    <row r="16">
      <c r="A16" s="8" t="inlineStr">
        <is>
          <t>MAP-008</t>
        </is>
      </c>
      <c r="B16" s="8" t="inlineStr">
        <is>
          <t>Contract Specialist</t>
        </is>
      </c>
      <c r="C16" s="8" t="inlineStr">
        <is>
          <t>Legal</t>
        </is>
      </c>
      <c r="D16" s="8" t="inlineStr">
        <is>
          <t>CRS-115</t>
        </is>
      </c>
      <c r="E16" s="8" t="inlineStr">
        <is>
          <t>Responsible AI Use</t>
        </is>
      </c>
      <c r="F16" s="8" t="inlineStr">
        <is>
          <t>Mandatory</t>
        </is>
      </c>
      <c r="G16" s="8" t="n">
        <v>1</v>
      </c>
      <c r="H16" s="8" t="n"/>
      <c r="I16" s="8" t="inlineStr">
        <is>
          <t>eLearning</t>
        </is>
      </c>
      <c r="J16" s="8" t="inlineStr">
        <is>
          <t>In Review</t>
        </is>
      </c>
      <c r="K16" s="8" t="inlineStr">
        <is>
          <t>Nora James</t>
        </is>
      </c>
      <c r="L16" s="8" t="inlineStr">
        <is>
          <t>Policy-linked</t>
        </is>
      </c>
    </row>
    <row r="17">
      <c r="A17" s="8" t="inlineStr">
        <is>
          <t>MAP-009</t>
        </is>
      </c>
      <c r="B17" s="8" t="inlineStr">
        <is>
          <t>Content Strategist</t>
        </is>
      </c>
      <c r="C17" s="8" t="inlineStr">
        <is>
          <t>Marketing</t>
        </is>
      </c>
      <c r="D17" s="8" t="inlineStr">
        <is>
          <t>CRS-720</t>
        </is>
      </c>
      <c r="E17" s="8" t="inlineStr">
        <is>
          <t>Accessible Content</t>
        </is>
      </c>
      <c r="F17" s="8" t="inlineStr">
        <is>
          <t>Role-required</t>
        </is>
      </c>
      <c r="G17" s="8" t="n">
        <v>1</v>
      </c>
      <c r="H17" s="8" t="n"/>
      <c r="I17" s="8" t="inlineStr">
        <is>
          <t>eLearning</t>
        </is>
      </c>
      <c r="J17" s="8" t="inlineStr">
        <is>
          <t>Planned</t>
        </is>
      </c>
      <c r="K17" s="8" t="inlineStr">
        <is>
          <t>Ethan Cole</t>
        </is>
      </c>
      <c r="L17" s="8" t="n"/>
    </row>
    <row r="18">
      <c r="A18" s="8" t="inlineStr">
        <is>
          <t>MAP-010</t>
        </is>
      </c>
      <c r="B18" s="8" t="inlineStr">
        <is>
          <t>Product Manager</t>
        </is>
      </c>
      <c r="C18" s="8" t="inlineStr">
        <is>
          <t>Product</t>
        </is>
      </c>
      <c r="D18" s="8" t="inlineStr">
        <is>
          <t>CRS-810</t>
        </is>
      </c>
      <c r="E18" s="8" t="inlineStr">
        <is>
          <t>Experiment Design</t>
        </is>
      </c>
      <c r="F18" s="8" t="inlineStr">
        <is>
          <t>Recommended</t>
        </is>
      </c>
      <c r="G18" s="8" t="n">
        <v>2</v>
      </c>
      <c r="H18" s="8" t="inlineStr">
        <is>
          <t>Product Analytics</t>
        </is>
      </c>
      <c r="I18" s="8" t="inlineStr">
        <is>
          <t>Virtual</t>
        </is>
      </c>
      <c r="J18" s="8" t="inlineStr">
        <is>
          <t>Live</t>
        </is>
      </c>
      <c r="K18" s="8" t="inlineStr">
        <is>
          <t>Maya Singh</t>
        </is>
      </c>
      <c r="L18" s="8" t="n"/>
    </row>
    <row r="19">
      <c r="A19" s="8" t="inlineStr">
        <is>
          <t>MAP-011</t>
        </is>
      </c>
      <c r="B19" s="8" t="inlineStr">
        <is>
          <t>Software Engineer</t>
        </is>
      </c>
      <c r="C19" s="8" t="inlineStr">
        <is>
          <t>Engineering</t>
        </is>
      </c>
      <c r="D19" s="8" t="inlineStr">
        <is>
          <t>CRS-420</t>
        </is>
      </c>
      <c r="E19" s="8" t="inlineStr">
        <is>
          <t>Secure Coding Practices</t>
        </is>
      </c>
      <c r="F19" s="8" t="inlineStr">
        <is>
          <t>Mandatory</t>
        </is>
      </c>
      <c r="G19" s="8" t="n">
        <v>1</v>
      </c>
      <c r="H19" s="8" t="inlineStr">
        <is>
          <t>Security Awareness</t>
        </is>
      </c>
      <c r="I19" s="8" t="inlineStr">
        <is>
          <t>eLearning</t>
        </is>
      </c>
      <c r="J19" s="8" t="inlineStr">
        <is>
          <t>Live</t>
        </is>
      </c>
      <c r="K19" s="8" t="inlineStr">
        <is>
          <t>Alex Morgan</t>
        </is>
      </c>
      <c r="L19" s="8" t="n"/>
    </row>
    <row r="20">
      <c r="A20" s="10" t="inlineStr">
        <is>
          <t>MAP-012</t>
        </is>
      </c>
      <c r="B20" s="10" t="inlineStr">
        <is>
          <t>Support Specialist</t>
        </is>
      </c>
      <c r="C20" s="10" t="inlineStr">
        <is>
          <t>Support</t>
        </is>
      </c>
      <c r="D20" s="10" t="inlineStr">
        <is>
          <t>CRS-310</t>
        </is>
      </c>
      <c r="E20" s="10" t="inlineStr">
        <is>
          <t>Customer De-escalation</t>
        </is>
      </c>
      <c r="F20" s="10" t="inlineStr">
        <is>
          <t>Role-required</t>
        </is>
      </c>
      <c r="G20" s="10" t="n">
        <v>1</v>
      </c>
      <c r="H20" s="10" t="n"/>
      <c r="I20" s="10" t="inlineStr">
        <is>
          <t>Blended</t>
        </is>
      </c>
      <c r="J20" s="10" t="inlineStr">
        <is>
          <t>Live</t>
        </is>
      </c>
      <c r="K20" s="10" t="inlineStr">
        <is>
          <t>Jamie Brooks</t>
        </is>
      </c>
      <c r="L20" s="10" t="n"/>
    </row>
  </sheetData>
  <mergeCells count="10">
    <mergeCell ref="E6:F6"/>
    <mergeCell ref="C6:D6"/>
    <mergeCell ref="C5:D5"/>
    <mergeCell ref="A1:L2"/>
    <mergeCell ref="A5:B5"/>
    <mergeCell ref="E5:F5"/>
    <mergeCell ref="G5:H5"/>
    <mergeCell ref="G6:H6"/>
    <mergeCell ref="A3:L3"/>
    <mergeCell ref="A6:B6"/>
  </mergeCells>
  <dataValidations count="3">
    <dataValidation sqref="F9:F20" showDropDown="0" showInputMessage="0" showErrorMessage="0" allowBlank="0" type="list">
      <formula1>"Mandatory,Role-required,Recommended,Optional"</formula1>
    </dataValidation>
    <dataValidation sqref="I9:I20" showDropDown="0" showInputMessage="0" showErrorMessage="0" allowBlank="0" type="list">
      <formula1>"eLearning,Virtual,Classroom,Blended,On-the-job"</formula1>
    </dataValidation>
    <dataValidation sqref="J9:J20" showDropDown="0" showInputMessage="0" showErrorMessage="0" allowBlank="0" type="list">
      <formula1>"Planned,In Development,In Review,Live,Retired"</formula1>
    </dataValidation>
  </dataValidation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46" customWidth="1" min="2" max="2"/>
    <col width="46" customWidth="1" min="3" max="3"/>
    <col width="30" customWidth="1" min="4" max="4"/>
  </cols>
  <sheetData>
    <row r="1">
      <c r="A1" s="39" t="inlineStr">
        <is>
          <t>L&amp;D Manager Playbook</t>
        </is>
      </c>
    </row>
    <row r="2">
      <c r="A2" s="40" t="inlineStr">
        <is>
          <t>MeVn.ai  •  Plan, budget, schedule, track and prove the impact of closing capability gaps</t>
        </is>
      </c>
    </row>
    <row r="4">
      <c r="A4" s="41" t="inlineStr">
        <is>
          <t>Stage</t>
        </is>
      </c>
      <c r="B4" s="41" t="inlineStr">
        <is>
          <t>What to do</t>
        </is>
      </c>
      <c r="C4" s="41" t="inlineStr">
        <is>
          <t>How to go above and beyond</t>
        </is>
      </c>
    </row>
    <row r="5" ht="58" customHeight="1">
      <c r="A5" s="42" t="inlineStr">
        <is>
          <t>Plan</t>
        </is>
      </c>
      <c r="B5" s="43" t="inlineStr">
        <is>
          <t>Build the Training Needs Matrix from role gap assessments, manager 1:1s, incident findings and skills surveys — not just requests that land on your desk. A needs list built from evidence is far more defensible when you ask for budget.</t>
        </is>
      </c>
      <c r="C5" s="43" t="inlineStr">
        <is>
          <t>Re-run the gap assessment every quarter, not once a year — a Medium-priority gap in Q1 can become Critical by Q3 if the business changes faster than the training does.</t>
        </is>
      </c>
    </row>
    <row r="6" ht="58" customHeight="1">
      <c r="A6" s="44" t="inlineStr">
        <is>
          <t>Budget</t>
        </is>
      </c>
      <c r="B6" s="45" t="inlineStr">
        <is>
          <t>Cost every open need using the Est. Cost to Close column before you ask for budget — a number tied to a specific gap and headcount is far more persuasive than a lump training-budget request.</t>
        </is>
      </c>
      <c r="C6" s="45" t="inlineStr">
        <is>
          <t>Bundle related low-cost gaps into a single course investment (see Role-Course Mapping) instead of funding one-off fixes — it lowers the cost of closing each individual capability gap.</t>
        </is>
      </c>
    </row>
    <row r="7" ht="58" customHeight="1">
      <c r="A7" s="42" t="inlineStr">
        <is>
          <t>Schedule</t>
        </is>
      </c>
      <c r="B7" s="43" t="inlineStr">
        <is>
          <t>Sequence courses using the Role-Course Mapping's Sequence and Prerequisite columns so people build capability in the right order, not just whichever course happens to be ready first.</t>
        </is>
      </c>
      <c r="C7" s="43" t="inlineStr">
        <is>
          <t>Publish a rolling “what's launching next” view to managers so they can plan headcount and coverage around training windows, not be surprised by them.</t>
        </is>
      </c>
    </row>
    <row r="8" ht="58" customHeight="1">
      <c r="A8" s="44" t="inlineStr">
        <is>
          <t>Track</t>
        </is>
      </c>
      <c r="B8" s="45" t="inlineStr">
        <is>
          <t>Use the Priority Score ranking, not just the Critical/High labels, to decide what actually gets worked on first — labels alone don't account for how many people a gap affects.</t>
        </is>
      </c>
      <c r="C8" s="45" t="inlineStr">
        <is>
          <t>Review the Top 3 Priorities panel in every monthly ops review — it keeps the conversation on what matters most, not just what's most recent.</t>
        </is>
      </c>
    </row>
    <row r="9" ht="58" customHeight="1">
      <c r="A9" s="42" t="inlineStr">
        <is>
          <t>Implement</t>
        </is>
      </c>
      <c r="B9" s="43" t="inlineStr">
        <is>
          <t>Don't mark a need Complete until both sides are done: the course exists AND the affected people have completed it. Track both in tandem with Role-Course Mapping's Course Status.</t>
        </is>
      </c>
      <c r="C9" s="43" t="inlineStr">
        <is>
          <t>When a gap is Critical and Mandatory, don't wait for the next training calendar slot — escalate for an expedited session instead of letting it queue normally.</t>
        </is>
      </c>
    </row>
    <row r="10" ht="58" customHeight="1">
      <c r="A10" s="44" t="inlineStr">
        <is>
          <t>Measure Impact &amp; ROI</t>
        </is>
      </c>
      <c r="B10" s="45" t="inlineStr">
        <is>
          <t>Use the ROI calculator below to translate closed gaps into a dollar figure — Days to Target and Risk Flag show urgency, but leadership responds to value, not urgency alone.</t>
        </is>
      </c>
      <c r="C10" s="45" t="inlineStr">
        <is>
          <t>Track how many Critical gaps convert to Complete within their Target Date each quarter — that on-time closure rate is a stronger L&amp;D performance metric than raw course completions.</t>
        </is>
      </c>
    </row>
    <row r="13">
      <c r="A13" s="46" t="inlineStr">
        <is>
          <t>ROI Calculator</t>
        </is>
      </c>
    </row>
    <row r="14">
      <c r="A14" s="34" t="inlineStr">
        <is>
          <t>Blue cells are auto-calculated from the Training Needs Matrix. Yellow cells are your inputs — replace the sample figures with your own before you rely on the result.</t>
        </is>
      </c>
    </row>
    <row r="16" ht="20" customHeight="1">
      <c r="A16" s="47" t="inlineStr">
        <is>
          <t>Total estimated investment to close all open needs (auto, from Training Needs Matrix)</t>
        </is>
      </c>
      <c r="C16" s="48">
        <f>SUM('Training Needs Matrix'!O9:O20)</f>
        <v/>
      </c>
    </row>
    <row r="17" ht="20" customHeight="1">
      <c r="A17" s="47" t="inlineStr">
        <is>
          <t>People impacted, total (auto)</t>
        </is>
      </c>
      <c r="C17" s="49">
        <f>SUM('Training Needs Matrix'!K9:K20)</f>
        <v/>
      </c>
    </row>
    <row r="18" ht="20" customHeight="1">
      <c r="A18" s="47" t="inlineStr">
        <is>
          <t>Average capability gap being closed (auto)</t>
        </is>
      </c>
      <c r="C18" s="50">
        <f>AVERAGE('Training Needs Matrix'!G9:G20)</f>
        <v/>
      </c>
    </row>
    <row r="19" ht="20" customHeight="1">
      <c r="A19" s="47" t="inlineStr">
        <is>
          <t>Estimated value of closing 1 gap-point, per person — e.g. reduced errors, faster ramp, avoided incidents (YOUR INPUT)</t>
        </is>
      </c>
      <c r="C19" s="51" t="n">
        <v>130</v>
      </c>
    </row>
    <row r="20" ht="20" customHeight="1">
      <c r="A20" s="47" t="inlineStr">
        <is>
          <t>Estimated total value delivered</t>
        </is>
      </c>
      <c r="C20" s="52">
        <f>C17*C18*C19</f>
        <v/>
      </c>
    </row>
    <row r="21" ht="20" customHeight="1">
      <c r="A21" s="47" t="inlineStr">
        <is>
          <t>Training ROI</t>
        </is>
      </c>
      <c r="C21" s="53">
        <f>IFERROR((C20-C16)/C16,0)</f>
        <v/>
      </c>
    </row>
    <row r="22" ht="20" customHeight="1">
      <c r="A22" s="47" t="inlineStr">
        <is>
          <t>Estimated return per $1 invested</t>
        </is>
      </c>
      <c r="C22" s="54">
        <f>IFERROR(C20/C16,0)</f>
        <v/>
      </c>
    </row>
    <row r="24" ht="30" customHeight="1">
      <c r="A24" s="55" t="inlineStr">
        <is>
          <t>This calculator estimates value from the sample productivity assumption above — it is a planning tool, not an audited financial figure. Replace the yellow input with your organization's own numbers before presenting this to Finance or leadership.</t>
        </is>
      </c>
    </row>
  </sheetData>
  <mergeCells count="12">
    <mergeCell ref="A1:D1"/>
    <mergeCell ref="A20:B20"/>
    <mergeCell ref="A21:B21"/>
    <mergeCell ref="A16:B16"/>
    <mergeCell ref="A22:B22"/>
    <mergeCell ref="A19:B19"/>
    <mergeCell ref="A24:D24"/>
    <mergeCell ref="A2:D2"/>
    <mergeCell ref="A17:B17"/>
    <mergeCell ref="A18:B18"/>
    <mergeCell ref="A13:D13"/>
    <mergeCell ref="A14:D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6"/>
  <sheetViews>
    <sheetView showGridLines="0" workbookViewId="0">
      <selection activeCell="A8" sqref="A8"/>
    </sheetView>
  </sheetViews>
  <sheetFormatPr baseColWidth="8" defaultRowHeight="13.8"/>
  <cols>
    <col width="14" customWidth="1" min="1" max="1"/>
    <col width="18" customWidth="1" min="2" max="3"/>
    <col width="16" customWidth="1" min="4" max="4"/>
    <col width="20" customWidth="1" min="5" max="5"/>
  </cols>
  <sheetData>
    <row r="1">
      <c r="A1" s="4" t="inlineStr">
        <is>
          <t>Priority</t>
        </is>
      </c>
      <c r="B1" s="4" t="inlineStr">
        <is>
          <t>Requirement</t>
        </is>
      </c>
      <c r="C1" s="4" t="inlineStr">
        <is>
          <t>Status</t>
        </is>
      </c>
      <c r="D1" s="4" t="inlineStr">
        <is>
          <t>Delivery</t>
        </is>
      </c>
      <c r="E1" s="4" t="inlineStr">
        <is>
          <t>Proficiency</t>
        </is>
      </c>
      <c r="G1" t="inlineStr">
        <is>
          <t>Requirement</t>
        </is>
      </c>
      <c r="H1" t="inlineStr">
        <is>
          <t>Weight</t>
        </is>
      </c>
      <c r="J1" t="inlineStr">
        <is>
          <t>Delivery Format</t>
        </is>
      </c>
    </row>
    <row r="2">
      <c r="A2" t="inlineStr">
        <is>
          <t>Critical</t>
        </is>
      </c>
      <c r="B2" t="inlineStr">
        <is>
          <t>Mandatory</t>
        </is>
      </c>
      <c r="C2" t="inlineStr">
        <is>
          <t>Not Started</t>
        </is>
      </c>
      <c r="D2" t="inlineStr">
        <is>
          <t>eLearning</t>
        </is>
      </c>
      <c r="E2" t="inlineStr">
        <is>
          <t>1 - Awareness</t>
        </is>
      </c>
      <c r="G2" t="inlineStr">
        <is>
          <t>Mandatory</t>
        </is>
      </c>
      <c r="H2" t="n">
        <v>3</v>
      </c>
      <c r="J2" t="inlineStr">
        <is>
          <t>In-house</t>
        </is>
      </c>
    </row>
    <row r="3">
      <c r="A3" t="inlineStr">
        <is>
          <t>High</t>
        </is>
      </c>
      <c r="B3" t="inlineStr">
        <is>
          <t>Role-required</t>
        </is>
      </c>
      <c r="C3" t="inlineStr">
        <is>
          <t>Planned</t>
        </is>
      </c>
      <c r="D3" t="inlineStr">
        <is>
          <t>Virtual</t>
        </is>
      </c>
      <c r="E3" t="inlineStr">
        <is>
          <t>2 - Foundation</t>
        </is>
      </c>
      <c r="G3" t="inlineStr">
        <is>
          <t>Role-required</t>
        </is>
      </c>
      <c r="H3" t="n">
        <v>2</v>
      </c>
      <c r="J3" t="inlineStr">
        <is>
          <t>External</t>
        </is>
      </c>
    </row>
    <row r="4">
      <c r="A4" t="inlineStr">
        <is>
          <t>Medium</t>
        </is>
      </c>
      <c r="B4" t="inlineStr">
        <is>
          <t>Recommended</t>
        </is>
      </c>
      <c r="C4" t="inlineStr">
        <is>
          <t>In Progress</t>
        </is>
      </c>
      <c r="D4" t="inlineStr">
        <is>
          <t>Classroom</t>
        </is>
      </c>
      <c r="E4" t="inlineStr">
        <is>
          <t>3 - Working</t>
        </is>
      </c>
      <c r="G4" t="inlineStr">
        <is>
          <t>Recommended</t>
        </is>
      </c>
      <c r="H4" t="n">
        <v>1</v>
      </c>
      <c r="J4" t="inlineStr">
        <is>
          <t>Blended</t>
        </is>
      </c>
    </row>
    <row r="5">
      <c r="A5" t="inlineStr">
        <is>
          <t>Low</t>
        </is>
      </c>
      <c r="B5" t="inlineStr">
        <is>
          <t>Optional</t>
        </is>
      </c>
      <c r="C5" t="inlineStr">
        <is>
          <t>Complete</t>
        </is>
      </c>
      <c r="D5" t="inlineStr">
        <is>
          <t>Blended</t>
        </is>
      </c>
      <c r="E5" t="inlineStr">
        <is>
          <t>4 - Advanced</t>
        </is>
      </c>
      <c r="G5" t="inlineStr">
        <is>
          <t>Optional</t>
        </is>
      </c>
      <c r="H5" t="n">
        <v>0.5</v>
      </c>
    </row>
    <row r="6">
      <c r="C6" t="inlineStr">
        <is>
          <t>On Hold</t>
        </is>
      </c>
      <c r="D6" t="inlineStr">
        <is>
          <t>On-the-job</t>
        </is>
      </c>
      <c r="E6" t="inlineStr">
        <is>
          <t>5 - Expert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2026-07-26T03:09:08Z</dcterms:created>
  <dcterms:modified xmlns:dcterms="http://purl.org/dc/terms/" xmlns:xsi="http://www.w3.org/2001/XMLSchema-instance" xsi:type="dcterms:W3CDTF">2026-07-26T03:24:34Z</dcterms:modified>
  <cp:lastModifiedBy>Bhuvana Kumar</cp:lastModifiedBy>
</cp:coreProperties>
</file>